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4" windowWidth="22860" windowHeight="9732" firstSheet="13" activeTab="18"/>
  </bookViews>
  <sheets>
    <sheet name="Summary Auschwitz &quot;1&quot; " sheetId="23" r:id="rId1"/>
    <sheet name="Aushwitz Jan 42" sheetId="22" r:id="rId2"/>
    <sheet name="Aushwitz Feb 42" sheetId="20" r:id="rId3"/>
    <sheet name="Aushwitz Mar 42" sheetId="19" r:id="rId4"/>
    <sheet name="Aushwitz Apr 42" sheetId="18" r:id="rId5"/>
    <sheet name="Aushwitz May 42" sheetId="17" r:id="rId6"/>
    <sheet name="Aushwitz Jun 42" sheetId="16" r:id="rId7"/>
    <sheet name="Aushwitz Jul 42" sheetId="15" r:id="rId8"/>
    <sheet name="Aushwitz Aug 42" sheetId="14" r:id="rId9"/>
    <sheet name="Aushwitz Sep 42" sheetId="13" r:id="rId10"/>
    <sheet name="Aushwitz 1 Oct 42" sheetId="12" r:id="rId11"/>
    <sheet name="Aushwitz 1 Nov 42" sheetId="11" r:id="rId12"/>
    <sheet name="Aushwitz 1 Dec 42" sheetId="10" r:id="rId13"/>
    <sheet name="Aushwitz 1 Jan 43" sheetId="9" r:id="rId14"/>
    <sheet name="Aushwitz VPA Sep 42" sheetId="8" r:id="rId15"/>
    <sheet name="Aushwitz 3 Oct 42" sheetId="7" r:id="rId16"/>
    <sheet name="Aushwitz 3 Nov 42" sheetId="6" r:id="rId17"/>
    <sheet name="Aushwitz 3 Dec 42" sheetId="5" r:id="rId18"/>
    <sheet name="Aushwitz 3 Jan 43" sheetId="4" r:id="rId19"/>
  </sheets>
  <calcPr calcId="125725"/>
</workbook>
</file>

<file path=xl/calcChain.xml><?xml version="1.0" encoding="utf-8"?>
<calcChain xmlns="http://schemas.openxmlformats.org/spreadsheetml/2006/main">
  <c r="F48" i="4"/>
  <c r="E48"/>
  <c r="C48"/>
  <c r="E49"/>
  <c r="D49"/>
  <c r="I48"/>
  <c r="H48"/>
  <c r="G48"/>
  <c r="D48"/>
  <c r="I47"/>
  <c r="H47"/>
  <c r="G47"/>
  <c r="F47"/>
  <c r="E47"/>
  <c r="D47"/>
  <c r="C47"/>
  <c r="H46"/>
  <c r="G46"/>
  <c r="F46"/>
  <c r="E46"/>
  <c r="D46"/>
  <c r="C46"/>
  <c r="H48" i="5"/>
  <c r="H47"/>
  <c r="H46"/>
  <c r="G48"/>
  <c r="G47"/>
  <c r="G46"/>
  <c r="F48"/>
  <c r="F47"/>
  <c r="F46"/>
  <c r="E48"/>
  <c r="C48"/>
  <c r="E49"/>
  <c r="D49"/>
  <c r="I48"/>
  <c r="D48"/>
  <c r="I47"/>
  <c r="E47"/>
  <c r="D47"/>
  <c r="C47"/>
  <c r="E46"/>
  <c r="D46"/>
  <c r="C46"/>
  <c r="J48" i="6"/>
  <c r="I48"/>
  <c r="H48"/>
  <c r="G48"/>
  <c r="F48"/>
  <c r="D48"/>
  <c r="E48"/>
  <c r="C48"/>
  <c r="E49"/>
  <c r="D49"/>
  <c r="J47"/>
  <c r="I47"/>
  <c r="H47"/>
  <c r="G47"/>
  <c r="F47"/>
  <c r="E47"/>
  <c r="D47"/>
  <c r="C47"/>
  <c r="J46"/>
  <c r="I46"/>
  <c r="H46"/>
  <c r="G46"/>
  <c r="F46"/>
  <c r="E46"/>
  <c r="D46"/>
  <c r="C46"/>
  <c r="AA22" i="23"/>
  <c r="AA24" s="1"/>
  <c r="Z22"/>
  <c r="Z26" s="1"/>
  <c r="Y22"/>
  <c r="Y24" s="1"/>
  <c r="W22"/>
  <c r="V22"/>
  <c r="U22"/>
  <c r="S22"/>
  <c r="R22"/>
  <c r="Q22"/>
  <c r="O22"/>
  <c r="N22"/>
  <c r="M22"/>
  <c r="K22"/>
  <c r="J22"/>
  <c r="I22"/>
  <c r="G22"/>
  <c r="F22"/>
  <c r="E22"/>
  <c r="D22"/>
  <c r="C22"/>
  <c r="W21"/>
  <c r="V21"/>
  <c r="U21"/>
  <c r="S21"/>
  <c r="R21"/>
  <c r="Q21"/>
  <c r="O21"/>
  <c r="N21"/>
  <c r="M21"/>
  <c r="K21"/>
  <c r="J21"/>
  <c r="I21"/>
  <c r="G21"/>
  <c r="F21"/>
  <c r="E21"/>
  <c r="AB21" s="1"/>
  <c r="D21"/>
  <c r="C21"/>
  <c r="W20"/>
  <c r="V20"/>
  <c r="U20"/>
  <c r="S20"/>
  <c r="R20"/>
  <c r="Q20"/>
  <c r="O20"/>
  <c r="N20"/>
  <c r="M20"/>
  <c r="K20"/>
  <c r="J20"/>
  <c r="I20"/>
  <c r="G20"/>
  <c r="F20"/>
  <c r="E20"/>
  <c r="AB20" s="1"/>
  <c r="D20"/>
  <c r="C20"/>
  <c r="W19"/>
  <c r="V19"/>
  <c r="U19"/>
  <c r="S19"/>
  <c r="R19"/>
  <c r="Q19"/>
  <c r="O19"/>
  <c r="N19"/>
  <c r="M19"/>
  <c r="K19"/>
  <c r="J19"/>
  <c r="I19"/>
  <c r="G19"/>
  <c r="F19"/>
  <c r="E19"/>
  <c r="AB19" s="1"/>
  <c r="D19"/>
  <c r="C19"/>
  <c r="W18"/>
  <c r="V18"/>
  <c r="U18"/>
  <c r="S18"/>
  <c r="R18"/>
  <c r="Q18"/>
  <c r="O18"/>
  <c r="N18"/>
  <c r="M18"/>
  <c r="K18"/>
  <c r="J18"/>
  <c r="I18"/>
  <c r="G18"/>
  <c r="F18"/>
  <c r="E18"/>
  <c r="AB18" s="1"/>
  <c r="D18"/>
  <c r="C18"/>
  <c r="W17"/>
  <c r="V17"/>
  <c r="U17"/>
  <c r="S17"/>
  <c r="R17"/>
  <c r="Q17"/>
  <c r="O17"/>
  <c r="N17"/>
  <c r="M17"/>
  <c r="K17"/>
  <c r="J17"/>
  <c r="I17"/>
  <c r="G17"/>
  <c r="F17"/>
  <c r="E17"/>
  <c r="AB17" s="1"/>
  <c r="D17"/>
  <c r="C17"/>
  <c r="W16"/>
  <c r="V16"/>
  <c r="U16"/>
  <c r="S16"/>
  <c r="R16"/>
  <c r="Q16"/>
  <c r="O16"/>
  <c r="N16"/>
  <c r="M16"/>
  <c r="K16"/>
  <c r="J16"/>
  <c r="I16"/>
  <c r="G16"/>
  <c r="F16"/>
  <c r="E16"/>
  <c r="AB16" s="1"/>
  <c r="D16"/>
  <c r="C16"/>
  <c r="C52" i="16"/>
  <c r="H52"/>
  <c r="H48" i="19"/>
  <c r="W15" i="23"/>
  <c r="V15"/>
  <c r="U15"/>
  <c r="S15"/>
  <c r="R15"/>
  <c r="Q15"/>
  <c r="K15"/>
  <c r="J15"/>
  <c r="I15"/>
  <c r="G15"/>
  <c r="F15"/>
  <c r="E15"/>
  <c r="AB15" s="1"/>
  <c r="H48" i="17"/>
  <c r="W13" i="23"/>
  <c r="V13"/>
  <c r="U13"/>
  <c r="S13"/>
  <c r="R13"/>
  <c r="Q13"/>
  <c r="O13"/>
  <c r="N13"/>
  <c r="M13"/>
  <c r="K13"/>
  <c r="J13"/>
  <c r="I13"/>
  <c r="G13"/>
  <c r="F13"/>
  <c r="E13"/>
  <c r="AB13" s="1"/>
  <c r="D13"/>
  <c r="C13"/>
  <c r="V12"/>
  <c r="U12"/>
  <c r="R12"/>
  <c r="Q12"/>
  <c r="J12"/>
  <c r="I12"/>
  <c r="V11"/>
  <c r="U11"/>
  <c r="R11"/>
  <c r="Q11"/>
  <c r="N11"/>
  <c r="M11"/>
  <c r="J11"/>
  <c r="I11"/>
  <c r="V10"/>
  <c r="U10"/>
  <c r="R10"/>
  <c r="Q10"/>
  <c r="N10"/>
  <c r="M10"/>
  <c r="J10"/>
  <c r="I10"/>
  <c r="G12"/>
  <c r="F12"/>
  <c r="D12"/>
  <c r="C12"/>
  <c r="E11"/>
  <c r="AB11" s="1"/>
  <c r="W11"/>
  <c r="X11" s="1"/>
  <c r="S11"/>
  <c r="T11" s="1"/>
  <c r="O11"/>
  <c r="P11" s="1"/>
  <c r="K11"/>
  <c r="L11" s="1"/>
  <c r="G11"/>
  <c r="H11" s="1"/>
  <c r="F11"/>
  <c r="D11"/>
  <c r="C11"/>
  <c r="W10"/>
  <c r="S10"/>
  <c r="O10"/>
  <c r="K10"/>
  <c r="G10"/>
  <c r="F10"/>
  <c r="F48" i="7"/>
  <c r="C48"/>
  <c r="E49"/>
  <c r="D49"/>
  <c r="J48"/>
  <c r="I48"/>
  <c r="H48"/>
  <c r="G48"/>
  <c r="E48"/>
  <c r="D48"/>
  <c r="J47"/>
  <c r="I47"/>
  <c r="H47"/>
  <c r="G47"/>
  <c r="F47"/>
  <c r="E47"/>
  <c r="D47"/>
  <c r="C47"/>
  <c r="J46"/>
  <c r="I46"/>
  <c r="H46"/>
  <c r="G46"/>
  <c r="F46"/>
  <c r="E46"/>
  <c r="D46"/>
  <c r="C46"/>
  <c r="F48" i="8"/>
  <c r="C48"/>
  <c r="E49"/>
  <c r="D49"/>
  <c r="J48"/>
  <c r="I48"/>
  <c r="H48"/>
  <c r="G48"/>
  <c r="E48"/>
  <c r="D48"/>
  <c r="J47"/>
  <c r="I47"/>
  <c r="H47"/>
  <c r="G47"/>
  <c r="F47"/>
  <c r="E47"/>
  <c r="D47"/>
  <c r="C47"/>
  <c r="J46"/>
  <c r="I46"/>
  <c r="H46"/>
  <c r="G46"/>
  <c r="F46"/>
  <c r="E46"/>
  <c r="D46"/>
  <c r="C46"/>
  <c r="C48" i="10"/>
  <c r="E49"/>
  <c r="D49"/>
  <c r="I48"/>
  <c r="H48"/>
  <c r="G48"/>
  <c r="F48"/>
  <c r="E48"/>
  <c r="D48"/>
  <c r="I47"/>
  <c r="H47"/>
  <c r="G47"/>
  <c r="F47"/>
  <c r="E47"/>
  <c r="D47"/>
  <c r="C47"/>
  <c r="I46"/>
  <c r="H46"/>
  <c r="G46"/>
  <c r="F46"/>
  <c r="E46"/>
  <c r="D46"/>
  <c r="C46"/>
  <c r="C48" i="11"/>
  <c r="E49"/>
  <c r="D49"/>
  <c r="I48"/>
  <c r="H48"/>
  <c r="G48"/>
  <c r="F48"/>
  <c r="E48"/>
  <c r="D48"/>
  <c r="I47"/>
  <c r="H47"/>
  <c r="G47"/>
  <c r="F47"/>
  <c r="E47"/>
  <c r="D47"/>
  <c r="C47"/>
  <c r="I46"/>
  <c r="H46"/>
  <c r="G46"/>
  <c r="F46"/>
  <c r="E46"/>
  <c r="D46"/>
  <c r="C46"/>
  <c r="E49" i="12"/>
  <c r="E48"/>
  <c r="D49"/>
  <c r="I48"/>
  <c r="H48"/>
  <c r="G48"/>
  <c r="F48"/>
  <c r="D48"/>
  <c r="C48"/>
  <c r="I47"/>
  <c r="H47"/>
  <c r="G47"/>
  <c r="F47"/>
  <c r="E47"/>
  <c r="D47"/>
  <c r="C47"/>
  <c r="I46"/>
  <c r="H46"/>
  <c r="G46"/>
  <c r="F46"/>
  <c r="E46"/>
  <c r="D46"/>
  <c r="C46"/>
  <c r="F48" i="13"/>
  <c r="H48"/>
  <c r="I48"/>
  <c r="G48"/>
  <c r="E49"/>
  <c r="E48"/>
  <c r="D49"/>
  <c r="D48"/>
  <c r="C48"/>
  <c r="I47"/>
  <c r="H47"/>
  <c r="G47"/>
  <c r="F47"/>
  <c r="E47"/>
  <c r="D47"/>
  <c r="C47"/>
  <c r="I46"/>
  <c r="H46"/>
  <c r="G46"/>
  <c r="F46"/>
  <c r="E46"/>
  <c r="D46"/>
  <c r="C46"/>
  <c r="I48" i="14"/>
  <c r="H48"/>
  <c r="G48"/>
  <c r="F48"/>
  <c r="D48"/>
  <c r="C48"/>
  <c r="E49"/>
  <c r="D49"/>
  <c r="E48"/>
  <c r="I47"/>
  <c r="H47"/>
  <c r="G47"/>
  <c r="F47"/>
  <c r="E47"/>
  <c r="D47"/>
  <c r="C47"/>
  <c r="I46"/>
  <c r="H46"/>
  <c r="G46"/>
  <c r="F46"/>
  <c r="E46"/>
  <c r="D46"/>
  <c r="C46"/>
  <c r="H48" i="15"/>
  <c r="I48"/>
  <c r="G48"/>
  <c r="I47"/>
  <c r="I46"/>
  <c r="H47"/>
  <c r="H46"/>
  <c r="G47"/>
  <c r="G46"/>
  <c r="F48"/>
  <c r="F47"/>
  <c r="F46"/>
  <c r="D48"/>
  <c r="C48"/>
  <c r="E49"/>
  <c r="D49"/>
  <c r="E48"/>
  <c r="E47"/>
  <c r="D47"/>
  <c r="C47"/>
  <c r="E46"/>
  <c r="D46"/>
  <c r="C46"/>
  <c r="J52" i="16"/>
  <c r="J51"/>
  <c r="J50"/>
  <c r="O15" i="23"/>
  <c r="P15" s="1"/>
  <c r="H51" i="16"/>
  <c r="N15" i="23" s="1"/>
  <c r="H50" i="16"/>
  <c r="M15" i="23" s="1"/>
  <c r="G52" i="16"/>
  <c r="G51"/>
  <c r="G50"/>
  <c r="F52"/>
  <c r="F51"/>
  <c r="E53"/>
  <c r="D53"/>
  <c r="E51"/>
  <c r="D51"/>
  <c r="C51"/>
  <c r="D15" i="23" s="1"/>
  <c r="E52" i="16"/>
  <c r="D52"/>
  <c r="E50"/>
  <c r="D50"/>
  <c r="C50"/>
  <c r="C15" i="23" s="1"/>
  <c r="E49" i="17"/>
  <c r="G14" i="23" s="1"/>
  <c r="D49" i="17"/>
  <c r="F14" i="23" s="1"/>
  <c r="J48" i="17"/>
  <c r="W14" i="23" s="1"/>
  <c r="I48" i="17"/>
  <c r="S14" i="23" s="1"/>
  <c r="O14"/>
  <c r="G48" i="17"/>
  <c r="K14" i="23" s="1"/>
  <c r="F48" i="17"/>
  <c r="E48"/>
  <c r="D48"/>
  <c r="C48"/>
  <c r="E14" i="23" s="1"/>
  <c r="AB14" s="1"/>
  <c r="J47" i="17"/>
  <c r="V14" i="23" s="1"/>
  <c r="I47" i="17"/>
  <c r="R14" i="23" s="1"/>
  <c r="H47" i="17"/>
  <c r="N14" i="23" s="1"/>
  <c r="G47" i="17"/>
  <c r="J14" i="23" s="1"/>
  <c r="F47" i="17"/>
  <c r="E47"/>
  <c r="D47"/>
  <c r="C47"/>
  <c r="D14" i="23" s="1"/>
  <c r="J46" i="17"/>
  <c r="U14" i="23" s="1"/>
  <c r="I46" i="17"/>
  <c r="Q14" i="23" s="1"/>
  <c r="H46" i="17"/>
  <c r="M14" i="23" s="1"/>
  <c r="G46" i="17"/>
  <c r="I14" i="23" s="1"/>
  <c r="F46" i="17"/>
  <c r="E46"/>
  <c r="D46"/>
  <c r="C46"/>
  <c r="C14" i="23" s="1"/>
  <c r="E49" i="18"/>
  <c r="D49"/>
  <c r="J48"/>
  <c r="I48"/>
  <c r="H48"/>
  <c r="G48"/>
  <c r="F48"/>
  <c r="E48"/>
  <c r="D48"/>
  <c r="C48"/>
  <c r="J47"/>
  <c r="I47"/>
  <c r="H47"/>
  <c r="G47"/>
  <c r="F47"/>
  <c r="E47"/>
  <c r="D47"/>
  <c r="C47"/>
  <c r="J46"/>
  <c r="I46"/>
  <c r="H46"/>
  <c r="G46"/>
  <c r="F46"/>
  <c r="E46"/>
  <c r="D46"/>
  <c r="C46"/>
  <c r="E49" i="19"/>
  <c r="D49"/>
  <c r="J48"/>
  <c r="W12" i="23" s="1"/>
  <c r="I48" i="19"/>
  <c r="S12" i="23" s="1"/>
  <c r="O12"/>
  <c r="G48" i="19"/>
  <c r="K12" i="23" s="1"/>
  <c r="F48" i="19"/>
  <c r="E48"/>
  <c r="D48"/>
  <c r="C48"/>
  <c r="E12" i="23" s="1"/>
  <c r="AB12" s="1"/>
  <c r="J47" i="19"/>
  <c r="I47"/>
  <c r="H47"/>
  <c r="N12" i="23" s="1"/>
  <c r="G47" i="19"/>
  <c r="F47"/>
  <c r="E47"/>
  <c r="D47"/>
  <c r="C47"/>
  <c r="J46"/>
  <c r="I46"/>
  <c r="H46"/>
  <c r="M12" i="23" s="1"/>
  <c r="G46" i="19"/>
  <c r="F46"/>
  <c r="E46"/>
  <c r="D46"/>
  <c r="C46"/>
  <c r="E49" i="20"/>
  <c r="D49"/>
  <c r="J48"/>
  <c r="I48"/>
  <c r="H48"/>
  <c r="G48"/>
  <c r="F48"/>
  <c r="E48"/>
  <c r="D48"/>
  <c r="C48"/>
  <c r="J47"/>
  <c r="I47"/>
  <c r="H47"/>
  <c r="G47"/>
  <c r="F47"/>
  <c r="E47"/>
  <c r="D47"/>
  <c r="C47"/>
  <c r="J46"/>
  <c r="I46"/>
  <c r="H46"/>
  <c r="G46"/>
  <c r="F46"/>
  <c r="E46"/>
  <c r="D46"/>
  <c r="C46"/>
  <c r="J48" i="22"/>
  <c r="J47"/>
  <c r="J46"/>
  <c r="I48"/>
  <c r="I47"/>
  <c r="I46"/>
  <c r="H48"/>
  <c r="H47"/>
  <c r="H46"/>
  <c r="G48"/>
  <c r="G47"/>
  <c r="G46"/>
  <c r="F48"/>
  <c r="F47"/>
  <c r="F46"/>
  <c r="E49"/>
  <c r="E48"/>
  <c r="E47"/>
  <c r="E46"/>
  <c r="D49"/>
  <c r="D48"/>
  <c r="D47"/>
  <c r="D46"/>
  <c r="C48"/>
  <c r="E10" i="23" s="1"/>
  <c r="AB10" s="1"/>
  <c r="C47" i="22"/>
  <c r="D10" i="23" s="1"/>
  <c r="C46" i="22"/>
  <c r="C10" i="23" s="1"/>
  <c r="D46" i="9"/>
  <c r="C47"/>
  <c r="J46"/>
  <c r="I46"/>
  <c r="H46"/>
  <c r="G46"/>
  <c r="F46"/>
  <c r="E46"/>
  <c r="E48"/>
  <c r="D48"/>
  <c r="E49"/>
  <c r="D49"/>
  <c r="J48"/>
  <c r="I48"/>
  <c r="H48"/>
  <c r="G48"/>
  <c r="F48"/>
  <c r="C48"/>
  <c r="J47"/>
  <c r="I47"/>
  <c r="H47"/>
  <c r="G47"/>
  <c r="F47"/>
  <c r="E47"/>
  <c r="D47"/>
  <c r="C46"/>
  <c r="X12" i="23" l="1"/>
  <c r="X14"/>
  <c r="X10"/>
  <c r="X13"/>
  <c r="X17"/>
  <c r="X19"/>
  <c r="X21"/>
  <c r="X15"/>
  <c r="X16"/>
  <c r="X18"/>
  <c r="X20"/>
  <c r="X22"/>
  <c r="AB22"/>
  <c r="T15"/>
  <c r="T16"/>
  <c r="T18"/>
  <c r="T20"/>
  <c r="T22"/>
  <c r="T12"/>
  <c r="T14"/>
  <c r="T10"/>
  <c r="T13"/>
  <c r="L15"/>
  <c r="T17"/>
  <c r="T19"/>
  <c r="T21"/>
  <c r="P12"/>
  <c r="P14"/>
  <c r="P13"/>
  <c r="L16"/>
  <c r="P17"/>
  <c r="L18"/>
  <c r="P19"/>
  <c r="L20"/>
  <c r="P21"/>
  <c r="L22"/>
  <c r="L12"/>
  <c r="L14"/>
  <c r="L13"/>
  <c r="P16"/>
  <c r="L17"/>
  <c r="P18"/>
  <c r="L19"/>
  <c r="P20"/>
  <c r="L21"/>
  <c r="P22"/>
  <c r="C24"/>
  <c r="E24"/>
  <c r="G24"/>
  <c r="O26"/>
  <c r="W26"/>
  <c r="I24"/>
  <c r="M26"/>
  <c r="Q24"/>
  <c r="U26"/>
  <c r="D25"/>
  <c r="F26"/>
  <c r="K24"/>
  <c r="S24"/>
  <c r="J26"/>
  <c r="N24"/>
  <c r="R26"/>
  <c r="V24"/>
  <c r="L10"/>
  <c r="P10"/>
  <c r="D24"/>
  <c r="F24"/>
  <c r="J24"/>
  <c r="M24"/>
  <c r="O24"/>
  <c r="R24"/>
  <c r="U24"/>
  <c r="W24"/>
  <c r="Z24"/>
  <c r="C25"/>
  <c r="E25"/>
  <c r="G25"/>
  <c r="I25"/>
  <c r="K25"/>
  <c r="N25"/>
  <c r="Q25"/>
  <c r="S25"/>
  <c r="V25"/>
  <c r="Y25"/>
  <c r="AA25"/>
  <c r="G26"/>
  <c r="I26"/>
  <c r="K26"/>
  <c r="N26"/>
  <c r="Q26"/>
  <c r="S26"/>
  <c r="V26"/>
  <c r="Y26"/>
  <c r="AA26"/>
  <c r="F25"/>
  <c r="J25"/>
  <c r="M25"/>
  <c r="O25"/>
  <c r="R25"/>
  <c r="U25"/>
  <c r="W25"/>
  <c r="Z25"/>
  <c r="H14"/>
  <c r="C26"/>
  <c r="E26"/>
  <c r="H10"/>
  <c r="H13"/>
  <c r="H15"/>
  <c r="H17"/>
  <c r="H19"/>
  <c r="H21"/>
  <c r="D26"/>
  <c r="H12"/>
  <c r="H16"/>
  <c r="H18"/>
  <c r="H20"/>
  <c r="H22"/>
  <c r="AB26" l="1"/>
  <c r="X26"/>
  <c r="T26"/>
  <c r="L26"/>
  <c r="P26"/>
  <c r="H26"/>
  <c r="H25"/>
  <c r="H24"/>
</calcChain>
</file>

<file path=xl/sharedStrings.xml><?xml version="1.0" encoding="utf-8"?>
<sst xmlns="http://schemas.openxmlformats.org/spreadsheetml/2006/main" count="1026" uniqueCount="203">
  <si>
    <t>Morning</t>
  </si>
  <si>
    <t>1942</t>
  </si>
  <si>
    <t>Total</t>
  </si>
  <si>
    <t>Arrivals</t>
  </si>
  <si>
    <t>Departures</t>
  </si>
  <si>
    <t>by any means</t>
  </si>
  <si>
    <t>Jews</t>
  </si>
  <si>
    <t>Polish</t>
  </si>
  <si>
    <t>Politicals</t>
  </si>
  <si>
    <t>Russians</t>
  </si>
  <si>
    <t>---</t>
  </si>
  <si>
    <t>Not sent in.</t>
  </si>
  <si>
    <t>Transcribed from ZIP/GPCC20/14.5.42 in PRO HW 16/10</t>
  </si>
  <si>
    <t>G.P.C.C.   F: (AUSCHWITZ)  FEBRUARY 1942</t>
  </si>
  <si>
    <t>February</t>
  </si>
  <si>
    <t>129-</t>
  </si>
  <si>
    <t>Transcribed from ZIP/GPCC27/17.5.42 in PRO HW 16/10</t>
  </si>
  <si>
    <t>G.P.C.C.   F: (AUSCHWITZ)  JANUARY 1942</t>
  </si>
  <si>
    <t>January</t>
  </si>
  <si>
    <t>Evening</t>
  </si>
  <si>
    <t>941-</t>
  </si>
  <si>
    <t>Transcribed from ZIP/GPCC13/13.5.42 in PRO HW 16/10</t>
  </si>
  <si>
    <t>G.P.C.C.   F: (AUSCHWITZ)  MARCH 1942</t>
  </si>
  <si>
    <t>March</t>
  </si>
  <si>
    <t>92-5</t>
  </si>
  <si>
    <t>Transcribed from ZIP/GPCC5/12.5.42 in PRO HW 16/10</t>
  </si>
  <si>
    <t>G.P.C.C.   F: (AUSCHWITZ)  APRIL 1942</t>
  </si>
  <si>
    <t>April</t>
  </si>
  <si>
    <t>Transcribed from ZIP/GPCC34/2.6.42 in PRO HW 16/10</t>
  </si>
  <si>
    <t>G.P.C.C.   F: (AUSCHWITZ)  MAY 1942</t>
  </si>
  <si>
    <t>May</t>
  </si>
  <si>
    <t>9 29</t>
  </si>
  <si>
    <t>Transcribed from ZIP/GPCC41/2.7.42 in PRO HW 16/10</t>
  </si>
  <si>
    <t>G.P.C.C.   F: (AUSCHWITZ)  JUNE 1942</t>
  </si>
  <si>
    <t>June</t>
  </si>
  <si>
    <t>(5)</t>
  </si>
  <si>
    <t>1322-</t>
  </si>
  <si>
    <t>.56</t>
  </si>
  <si>
    <t>Transcribed from ZIP/GPCC48/3.8.42 in PRO HW 16/10</t>
  </si>
  <si>
    <t>G.P.C.C.   F: (AUSCHWITZ)  JULY 1942</t>
  </si>
  <si>
    <t>July</t>
  </si>
  <si>
    <t>1624-</t>
  </si>
  <si>
    <t>-</t>
  </si>
  <si>
    <t>562-</t>
  </si>
  <si>
    <t>795-</t>
  </si>
  <si>
    <t>-798</t>
  </si>
  <si>
    <t>1-312</t>
  </si>
  <si>
    <t>15-</t>
  </si>
  <si>
    <t>82-6</t>
  </si>
  <si>
    <t>Transcribed from ZIP/GPCC55/1.9.42 in PRO HW 16/10</t>
  </si>
  <si>
    <t>G.P.C.C.   F: (AUSCHWITZ)  AUGUST 1942</t>
  </si>
  <si>
    <t>August</t>
  </si>
  <si>
    <t>12-79</t>
  </si>
  <si>
    <t>8-93</t>
  </si>
  <si>
    <t>5--</t>
  </si>
  <si>
    <t>Transcribed from ZIP/GPCC62/3.10.42 in PRO HW 16/10</t>
  </si>
  <si>
    <t>G.P.C.C.   F: (AUSCHWITZ)  SEPTEMBER 1942</t>
  </si>
  <si>
    <t>September</t>
  </si>
  <si>
    <r>
      <t>1</t>
    </r>
    <r>
      <rPr>
        <sz val="11"/>
        <color theme="1"/>
        <rFont val="Calibri"/>
        <family val="2"/>
        <scheme val="minor"/>
      </rPr>
      <t>543</t>
    </r>
  </si>
  <si>
    <t>Transcribed from ZIP/GPCC71/4.11.42 in PRO HW 16/10</t>
  </si>
  <si>
    <t>G.P.C.C.   F: (AUSCHWITZ 1 )  OCTOBER 1942</t>
  </si>
  <si>
    <t>October</t>
  </si>
  <si>
    <t>Transcribed from ZIP/GPCC84/3.12.42 in PRO HW 16/10</t>
  </si>
  <si>
    <t>G.P.C.C.   F: (AUSCHWITZ 1 )  NOVEMBER 1942</t>
  </si>
  <si>
    <t>November</t>
  </si>
  <si>
    <t>2201(4)</t>
  </si>
  <si>
    <t>Transcribed from ZIP/GPCC97/7.1.43 in PRO HW 16/10</t>
  </si>
  <si>
    <t>G.P.C.C.   F: (AUSCHWITZ 1 )  DECEMBER 1942</t>
  </si>
  <si>
    <t>December</t>
  </si>
  <si>
    <t>148?</t>
  </si>
  <si>
    <t>18-</t>
  </si>
  <si>
    <t>Transcribed from ZIP/GPCC110/6.2.43 in PRO HW 16/10</t>
  </si>
  <si>
    <t>G.P.C.C.   F: (AUSCHWITZ 1 )  JANUARY 1943</t>
  </si>
  <si>
    <t>Preventative</t>
  </si>
  <si>
    <t>1943</t>
  </si>
  <si>
    <t>Custody</t>
  </si>
  <si>
    <t>76-</t>
  </si>
  <si>
    <t>Transcribed from ZIP/GPCC66/3.10.42 in PRO HW 16/10</t>
  </si>
  <si>
    <t>G.P.C.C.   F: (AUSCHWITZ V.P.A)  SEPTEMBER 1942</t>
  </si>
  <si>
    <t>118--</t>
  </si>
  <si>
    <t>Transcribed from ZIP/GPCC75/4.11.42 in PRO HW 16/10</t>
  </si>
  <si>
    <t>G.P.C.C.   F: (AUSCHWITZ 3)  OCTOBER 1942</t>
  </si>
  <si>
    <t>Transcribed from ZIP/GPCC88/3.12.42 in PRO HW 16/10</t>
  </si>
  <si>
    <t>G.P.C.C.   F: (AUSCHWITZ 3)  NOVEMBER 1942</t>
  </si>
  <si>
    <t>11-9</t>
  </si>
  <si>
    <t>110-</t>
  </si>
  <si>
    <t>68-1</t>
  </si>
  <si>
    <t>17-</t>
  </si>
  <si>
    <t>Transcribed from ZIP/GPCC101/7.1.43 in PRO HW 16/10</t>
  </si>
  <si>
    <t>G.P.C.C.   F: (AUSCHWITZ 3)  DECEMBER 1942</t>
  </si>
  <si>
    <t>(9)24</t>
  </si>
  <si>
    <t>98-</t>
  </si>
  <si>
    <t>540(5)</t>
  </si>
  <si>
    <t>Transcribed from ZIP/GPCC114/6.2.43 in PRO HW 16/10</t>
  </si>
  <si>
    <t>G.P.C.C.   F: (AUSCHWITZ 3) JANUARY 1943</t>
  </si>
  <si>
    <t>108-</t>
  </si>
  <si>
    <t>http://www.whatreallyhappened.info/decrypts/images/proformas/Auschwitz_1_September_1942.JPG</t>
  </si>
  <si>
    <t>http://www.whatreallyhappened.info/decrypts/images/proformas/Auschwitz_January_1942.JPG</t>
  </si>
  <si>
    <t>http://www.whatreallyhappened.info/decrypts/images/proformas/Auschwitz_February_1942.JPG</t>
  </si>
  <si>
    <t>http://www.whatreallyhappened.info/decrypts/images/proformas/Auschwitz_March_1942.JPG</t>
  </si>
  <si>
    <t>http://www.whatreallyhappened.info/decrypts/images/proformas/Auschwitz_April_1942.JPG</t>
  </si>
  <si>
    <t>http://www.whatreallyhappened.info/decrypts/images/proformas/Auschwitz_May_1942.JPG</t>
  </si>
  <si>
    <t>http://www.whatreallyhappened.info/decrypts/images/proformas/Auschwitz_June_1942.JPG</t>
  </si>
  <si>
    <t>http://www.whatreallyhappened.info/decrypts/images/proformas/Auschwitz_July_1942.JPG</t>
  </si>
  <si>
    <t>http://www.whatreallyhappened.info/decrypts/images/proformas/Auschwitz_August_1942.JPG</t>
  </si>
  <si>
    <t>http://www.whatreallyhappened.info/decrypts/images/proformas/Auschwitz_1_October_1942.JPG</t>
  </si>
  <si>
    <t>http://www.whatreallyhappened.info/decrypts/images/proformas/Auschwitz_1_November_1942.JPG</t>
  </si>
  <si>
    <t>http://www.whatreallyhappened.info/decrypts/images/proformas/Auschwitz_1_December_1942.JPG</t>
  </si>
  <si>
    <t>http://www.whatreallyhappened.info/decrypts/images/proformas/Auschwitz_1_January_1943.JPG</t>
  </si>
  <si>
    <t>http://www.whatreallyhappened.info/decrypts/images/proformas/Auschwitz_VPA_September_1942.JPG</t>
  </si>
  <si>
    <t>http://www.whatreallyhappened.info/decrypts/images/proformas/Auschwitz_3_October_1942.JPG</t>
  </si>
  <si>
    <t>http://www.whatreallyhappened.info/decrypts/images/proformas/Auschwitz_3_November_1942.JPG</t>
  </si>
  <si>
    <t>http://www.whatreallyhappened.info/decrypts/images/proformas/Auschwitz_3_December_1942.JPG</t>
  </si>
  <si>
    <t>http://www.whatreallyhappened.info/decrypts/images/proformas/Auschwitz_3_January_1943.JPG</t>
  </si>
  <si>
    <t>http://www.whatreallyhappened.info/decrypts/BP_HORHUG_Returns_Auschwitz_1942_1943.xlsx</t>
  </si>
  <si>
    <t>Status</t>
  </si>
  <si>
    <t xml:space="preserve">PRO HW/16/10 scan: </t>
  </si>
  <si>
    <t>Excel file location:</t>
  </si>
  <si>
    <t>Average</t>
  </si>
  <si>
    <t>Prot Custody</t>
  </si>
  <si>
    <t>No. Days</t>
  </si>
  <si>
    <t>Data</t>
  </si>
  <si>
    <t>January 1943</t>
  </si>
  <si>
    <t>Minimum</t>
  </si>
  <si>
    <t>Maximum</t>
  </si>
  <si>
    <t>Prisoner Category</t>
  </si>
  <si>
    <t>All</t>
  </si>
  <si>
    <t>Prisoners</t>
  </si>
  <si>
    <t>January 1942</t>
  </si>
  <si>
    <t>BP HORHUG Returns - Auschwitz January 1942</t>
  </si>
  <si>
    <t>BP HORHUG Returns - Auschwitz 1 January 1943</t>
  </si>
  <si>
    <t>BP HORHUG Returns - Auschwitz February 1942</t>
  </si>
  <si>
    <t>February 1942</t>
  </si>
  <si>
    <t>Auschwitz</t>
  </si>
  <si>
    <t>BP HORHUG Returns - Auschwitz March 1942</t>
  </si>
  <si>
    <t>March 1942</t>
  </si>
  <si>
    <t>BP HORHUG Returns - Auschwitz April 1942</t>
  </si>
  <si>
    <t>April 1942</t>
  </si>
  <si>
    <t>BP HORHUG Returns - Auschwitz June 1942</t>
  </si>
  <si>
    <t>BP HORHUG Returns - Auschwitz May 1942</t>
  </si>
  <si>
    <t>12th June message</t>
  </si>
  <si>
    <t>to change columns</t>
  </si>
  <si>
    <t>June 1942</t>
  </si>
  <si>
    <t>May 1942</t>
  </si>
  <si>
    <t>BP HORHUG Returns - Auschwitz July 1942</t>
  </si>
  <si>
    <t>1614.</t>
  </si>
  <si>
    <t>1613.</t>
  </si>
  <si>
    <t>1537.</t>
  </si>
  <si>
    <t>128</t>
  </si>
  <si>
    <t>76</t>
  </si>
  <si>
    <t>13</t>
  </si>
  <si>
    <t>July 1942</t>
  </si>
  <si>
    <t>BP HORHUG Returns - Auschwitz August 1942</t>
  </si>
  <si>
    <t>25</t>
  </si>
  <si>
    <t>234</t>
  </si>
  <si>
    <t>BP HORHUG Returns - Auschwitz September 1942</t>
  </si>
  <si>
    <t>September 1942</t>
  </si>
  <si>
    <t>August 1942</t>
  </si>
  <si>
    <t>BP HORHUG Returns - Auschwitz 1 October 1942</t>
  </si>
  <si>
    <t>October 1942</t>
  </si>
  <si>
    <t>November 1942</t>
  </si>
  <si>
    <t>Auschwitz "1"</t>
  </si>
  <si>
    <t>BP HORHUG Returns - Auschwitz 1 November 1942</t>
  </si>
  <si>
    <t>BP HORHUG Returns - Auschwitz 1 December 1942</t>
  </si>
  <si>
    <t>December 1942</t>
  </si>
  <si>
    <t>BP HORHUG Returns - Auschwitz VPA September 1942</t>
  </si>
  <si>
    <t>1214</t>
  </si>
  <si>
    <t>Auschwitz "VPA"</t>
  </si>
  <si>
    <t>BP HORHUG Returns - Auschwitz 3 October 1942</t>
  </si>
  <si>
    <t>Auschwitz "3"</t>
  </si>
  <si>
    <t>BP HORHUG Returns - Auschwitz 3 November 1942</t>
  </si>
  <si>
    <t>BP HORHUG Returns - Auschwitz 3 December 1942</t>
  </si>
  <si>
    <t>BP HORHUG Returns - Auschwitz 3 January 1943</t>
  </si>
  <si>
    <t>BP HORHUG Returns - Auschwitz January 1942 to January 1943</t>
  </si>
  <si>
    <t>Month</t>
  </si>
  <si>
    <t>Year</t>
  </si>
  <si>
    <t>Summary:</t>
  </si>
  <si>
    <t>Population</t>
  </si>
  <si>
    <t>Min</t>
  </si>
  <si>
    <t>Max</t>
  </si>
  <si>
    <t>7426</t>
  </si>
  <si>
    <t>0</t>
  </si>
  <si>
    <t>1</t>
  </si>
  <si>
    <t>7425</t>
  </si>
  <si>
    <t>6288</t>
  </si>
  <si>
    <t>26</t>
  </si>
  <si>
    <t>101</t>
  </si>
  <si>
    <t>16</t>
  </si>
  <si>
    <t>994</t>
  </si>
  <si>
    <t>948</t>
  </si>
  <si>
    <t>896</t>
  </si>
  <si>
    <t>1715</t>
  </si>
  <si>
    <t>2991</t>
  </si>
  <si>
    <t>Protective Custody</t>
  </si>
  <si>
    <t>Avg / Totals</t>
  </si>
  <si>
    <t>Minimums</t>
  </si>
  <si>
    <t>Maximums</t>
  </si>
  <si>
    <t>111</t>
  </si>
  <si>
    <t>Avg</t>
  </si>
  <si>
    <t>%  Pop</t>
  </si>
  <si>
    <t>Avg Total</t>
  </si>
  <si>
    <t>% of Avg Pop</t>
  </si>
  <si>
    <t>13 month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</si>
</sst>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7" fontId="0" fillId="0" borderId="0" xfId="0" applyNumberFormat="1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right"/>
    </xf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quotePrefix="1" applyAlignme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7" fontId="0" fillId="0" borderId="3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quotePrefix="1" applyBorder="1"/>
    <xf numFmtId="9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8" xfId="0" applyFill="1" applyBorder="1"/>
    <xf numFmtId="0" fontId="0" fillId="0" borderId="8" xfId="0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quotePrefix="1" applyAlignment="1"/>
    <xf numFmtId="17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5" xfId="0" applyBorder="1" applyAlignment="1"/>
    <xf numFmtId="17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quotePrefix="1" applyAlignment="1">
      <alignment horizontal="center"/>
    </xf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Auschwitz "1":</a:t>
            </a:r>
          </a:p>
          <a:p>
            <a:pPr>
              <a:defRPr/>
            </a:pPr>
            <a:r>
              <a:rPr lang="en-US"/>
              <a:t>Population Jan</a:t>
            </a:r>
            <a:r>
              <a:rPr lang="en-US" baseline="0"/>
              <a:t>  42 - Jan 43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'Summary Auschwitz "1" '!$C$7</c:f>
              <c:strCache>
                <c:ptCount val="1"/>
                <c:pt idx="0">
                  <c:v>Minimum</c:v>
                </c:pt>
              </c:strCache>
            </c:strRef>
          </c:tx>
          <c:cat>
            <c:strRef>
              <c:f>'Summary Auschwitz "1" '!$A$10:$A$22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</c:strCache>
            </c:strRef>
          </c:cat>
          <c:val>
            <c:numRef>
              <c:f>'Summary Auschwitz "1" '!$C$10:$C$22</c:f>
              <c:numCache>
                <c:formatCode>0</c:formatCode>
                <c:ptCount val="13"/>
                <c:pt idx="0">
                  <c:v>9893</c:v>
                </c:pt>
                <c:pt idx="1">
                  <c:v>9923</c:v>
                </c:pt>
                <c:pt idx="2">
                  <c:v>9248</c:v>
                </c:pt>
                <c:pt idx="3">
                  <c:v>10193</c:v>
                </c:pt>
                <c:pt idx="4">
                  <c:v>14008</c:v>
                </c:pt>
                <c:pt idx="5">
                  <c:v>13173</c:v>
                </c:pt>
                <c:pt idx="6">
                  <c:v>16277</c:v>
                </c:pt>
                <c:pt idx="7">
                  <c:v>22549</c:v>
                </c:pt>
                <c:pt idx="8">
                  <c:v>13489</c:v>
                </c:pt>
                <c:pt idx="9">
                  <c:v>16592</c:v>
                </c:pt>
                <c:pt idx="10">
                  <c:v>18786</c:v>
                </c:pt>
                <c:pt idx="11">
                  <c:v>22391</c:v>
                </c:pt>
                <c:pt idx="12">
                  <c:v>23352</c:v>
                </c:pt>
              </c:numCache>
            </c:numRef>
          </c:val>
        </c:ser>
        <c:ser>
          <c:idx val="1"/>
          <c:order val="1"/>
          <c:tx>
            <c:strRef>
              <c:f>'Summary Auschwitz "1" '!$D$7</c:f>
              <c:strCache>
                <c:ptCount val="1"/>
                <c:pt idx="0">
                  <c:v>Maximum</c:v>
                </c:pt>
              </c:strCache>
            </c:strRef>
          </c:tx>
          <c:cat>
            <c:strRef>
              <c:f>'Summary Auschwitz "1" '!$A$10:$A$22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</c:strCache>
            </c:strRef>
          </c:cat>
          <c:val>
            <c:numRef>
              <c:f>'Summary Auschwitz "1" '!$D$10:$D$22</c:f>
              <c:numCache>
                <c:formatCode>0</c:formatCode>
                <c:ptCount val="13"/>
                <c:pt idx="0">
                  <c:v>10225</c:v>
                </c:pt>
                <c:pt idx="1">
                  <c:v>10264</c:v>
                </c:pt>
                <c:pt idx="2">
                  <c:v>10179</c:v>
                </c:pt>
                <c:pt idx="3">
                  <c:v>13525</c:v>
                </c:pt>
                <c:pt idx="4">
                  <c:v>14624</c:v>
                </c:pt>
                <c:pt idx="5">
                  <c:v>17726</c:v>
                </c:pt>
                <c:pt idx="6">
                  <c:v>21327</c:v>
                </c:pt>
                <c:pt idx="7">
                  <c:v>23483</c:v>
                </c:pt>
                <c:pt idx="8">
                  <c:v>22666</c:v>
                </c:pt>
                <c:pt idx="9">
                  <c:v>19280</c:v>
                </c:pt>
                <c:pt idx="10">
                  <c:v>22373</c:v>
                </c:pt>
                <c:pt idx="11">
                  <c:v>25374</c:v>
                </c:pt>
                <c:pt idx="12">
                  <c:v>30704</c:v>
                </c:pt>
              </c:numCache>
            </c:numRef>
          </c:val>
        </c:ser>
        <c:ser>
          <c:idx val="2"/>
          <c:order val="2"/>
          <c:tx>
            <c:strRef>
              <c:f>'Summary Auschwitz "1" '!$E$7</c:f>
              <c:strCache>
                <c:ptCount val="1"/>
                <c:pt idx="0">
                  <c:v>Avg Total</c:v>
                </c:pt>
              </c:strCache>
            </c:strRef>
          </c:tx>
          <c:cat>
            <c:strRef>
              <c:f>'Summary Auschwitz "1" '!$A$10:$A$22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</c:strCache>
            </c:strRef>
          </c:cat>
          <c:val>
            <c:numRef>
              <c:f>'Summary Auschwitz "1" '!$E$10:$E$22</c:f>
              <c:numCache>
                <c:formatCode>0</c:formatCode>
                <c:ptCount val="13"/>
                <c:pt idx="0">
                  <c:v>10036.266666666666</c:v>
                </c:pt>
                <c:pt idx="1">
                  <c:v>10122.523809523809</c:v>
                </c:pt>
                <c:pt idx="2">
                  <c:v>9289.3684210526317</c:v>
                </c:pt>
                <c:pt idx="3">
                  <c:v>11520.842105263158</c:v>
                </c:pt>
                <c:pt idx="4">
                  <c:v>14280.571428571429</c:v>
                </c:pt>
                <c:pt idx="5">
                  <c:v>14300.388888888889</c:v>
                </c:pt>
                <c:pt idx="6">
                  <c:v>18755.599999999999</c:v>
                </c:pt>
                <c:pt idx="7">
                  <c:v>22965.157894736843</c:v>
                </c:pt>
                <c:pt idx="8">
                  <c:v>18210.571428571428</c:v>
                </c:pt>
                <c:pt idx="9">
                  <c:v>17335.23076923077</c:v>
                </c:pt>
                <c:pt idx="10">
                  <c:v>20518.727272727272</c:v>
                </c:pt>
                <c:pt idx="11">
                  <c:v>24205.119999999999</c:v>
                </c:pt>
                <c:pt idx="12">
                  <c:v>25448.956521739132</c:v>
                </c:pt>
              </c:numCache>
            </c:numRef>
          </c:val>
        </c:ser>
        <c:axId val="81667968"/>
        <c:axId val="81669504"/>
      </c:barChart>
      <c:catAx>
        <c:axId val="81667968"/>
        <c:scaling>
          <c:orientation val="minMax"/>
        </c:scaling>
        <c:axPos val="b"/>
        <c:tickLblPos val="nextTo"/>
        <c:crossAx val="81669504"/>
        <c:crosses val="autoZero"/>
        <c:auto val="1"/>
        <c:lblAlgn val="ctr"/>
        <c:lblOffset val="100"/>
      </c:catAx>
      <c:valAx>
        <c:axId val="81669504"/>
        <c:scaling>
          <c:orientation val="minMax"/>
        </c:scaling>
        <c:axPos val="l"/>
        <c:majorGridlines/>
        <c:numFmt formatCode="0" sourceLinked="1"/>
        <c:tickLblPos val="nextTo"/>
        <c:crossAx val="816679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Auschwitz "1"</a:t>
            </a:r>
            <a:r>
              <a:rPr lang="en-US" baseline="0"/>
              <a:t> Monthly Averages: </a:t>
            </a:r>
            <a:r>
              <a:rPr lang="en-US"/>
              <a:t> Categories as % of Population 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800887553529494"/>
          <c:y val="0.24789879123853914"/>
          <c:w val="0.66378937007874206"/>
          <c:h val="0.56780098395772249"/>
        </c:manualLayout>
      </c:layout>
      <c:lineChart>
        <c:grouping val="standard"/>
        <c:ser>
          <c:idx val="0"/>
          <c:order val="0"/>
          <c:tx>
            <c:strRef>
              <c:f>'Summary Auschwitz "1" '!$I$7:$L$7</c:f>
              <c:strCache>
                <c:ptCount val="1"/>
                <c:pt idx="0">
                  <c:v>Jews</c:v>
                </c:pt>
              </c:strCache>
            </c:strRef>
          </c:tx>
          <c:marker>
            <c:symbol val="none"/>
          </c:marker>
          <c:cat>
            <c:strRef>
              <c:f>'Summary Auschwitz "1" '!$A$10:$A$22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January</c:v>
                </c:pt>
              </c:strCache>
            </c:strRef>
          </c:cat>
          <c:val>
            <c:numRef>
              <c:f>'Summary Auschwitz "1" '!$L$10:$L$22</c:f>
              <c:numCache>
                <c:formatCode>0%</c:formatCode>
                <c:ptCount val="13"/>
                <c:pt idx="0">
                  <c:v>2.0512275480922521E-2</c:v>
                </c:pt>
                <c:pt idx="1">
                  <c:v>2.459390421172962E-2</c:v>
                </c:pt>
                <c:pt idx="2">
                  <c:v>2.5603689560221646E-2</c:v>
                </c:pt>
                <c:pt idx="3">
                  <c:v>0.17455321248446751</c:v>
                </c:pt>
                <c:pt idx="4">
                  <c:v>0.26001860669841143</c:v>
                </c:pt>
                <c:pt idx="5">
                  <c:v>0.29023502203044005</c:v>
                </c:pt>
                <c:pt idx="6">
                  <c:v>0.42266592064111363</c:v>
                </c:pt>
                <c:pt idx="7">
                  <c:v>0.53276359152766883</c:v>
                </c:pt>
                <c:pt idx="8">
                  <c:v>0.45017023079216156</c:v>
                </c:pt>
                <c:pt idx="9">
                  <c:v>0.40668846901374706</c:v>
                </c:pt>
                <c:pt idx="10">
                  <c:v>0.44211573424296868</c:v>
                </c:pt>
                <c:pt idx="11">
                  <c:v>0.47960431512010682</c:v>
                </c:pt>
                <c:pt idx="12">
                  <c:v>0.42674680434492918</c:v>
                </c:pt>
              </c:numCache>
            </c:numRef>
          </c:val>
        </c:ser>
        <c:ser>
          <c:idx val="1"/>
          <c:order val="1"/>
          <c:tx>
            <c:strRef>
              <c:f>'Summary Auschwitz "1" '!$M$7:$P$7</c:f>
              <c:strCache>
                <c:ptCount val="1"/>
                <c:pt idx="0">
                  <c:v>Polish</c:v>
                </c:pt>
              </c:strCache>
            </c:strRef>
          </c:tx>
          <c:marker>
            <c:symbol val="none"/>
          </c:marker>
          <c:val>
            <c:numRef>
              <c:f>'Summary Auschwitz "1" '!$P$10:$P$22</c:f>
              <c:numCache>
                <c:formatCode>0%</c:formatCode>
                <c:ptCount val="13"/>
                <c:pt idx="0">
                  <c:v>0.86914124774152401</c:v>
                </c:pt>
                <c:pt idx="1">
                  <c:v>0.83377475032106618</c:v>
                </c:pt>
                <c:pt idx="2">
                  <c:v>0.90541976553716064</c:v>
                </c:pt>
                <c:pt idx="3">
                  <c:v>0.67835867261165117</c:v>
                </c:pt>
                <c:pt idx="4">
                  <c:v>0.69261934296346683</c:v>
                </c:pt>
                <c:pt idx="5">
                  <c:v>0.63178865970782361</c:v>
                </c:pt>
                <c:pt idx="6">
                  <c:v>0.43138802152266997</c:v>
                </c:pt>
                <c:pt idx="7">
                  <c:v>0.3560584054104845</c:v>
                </c:pt>
                <c:pt idx="8">
                  <c:v>0.42415446810068463</c:v>
                </c:pt>
                <c:pt idx="9">
                  <c:v>0.44044586835168931</c:v>
                </c:pt>
                <c:pt idx="10">
                  <c:v>0.37487281453865151</c:v>
                </c:pt>
                <c:pt idx="11">
                  <c:v>0.36653402255390599</c:v>
                </c:pt>
                <c:pt idx="12">
                  <c:v>0.42396715676392294</c:v>
                </c:pt>
              </c:numCache>
            </c:numRef>
          </c:val>
        </c:ser>
        <c:ser>
          <c:idx val="2"/>
          <c:order val="2"/>
          <c:tx>
            <c:strRef>
              <c:f>'Summary Auschwitz "1" '!$Q$7:$T$7</c:f>
              <c:strCache>
                <c:ptCount val="1"/>
                <c:pt idx="0">
                  <c:v>Politicals</c:v>
                </c:pt>
              </c:strCache>
            </c:strRef>
          </c:tx>
          <c:marker>
            <c:symbol val="none"/>
          </c:marker>
          <c:val>
            <c:numRef>
              <c:f>'Summary Auschwitz "1" '!$T$10:$T$22</c:f>
              <c:numCache>
                <c:formatCode>0%</c:formatCode>
                <c:ptCount val="13"/>
                <c:pt idx="0">
                  <c:v>1.9927728770326283E-4</c:v>
                </c:pt>
                <c:pt idx="1">
                  <c:v>1.4583225527230648E-4</c:v>
                </c:pt>
                <c:pt idx="2">
                  <c:v>1.0764994504187016E-4</c:v>
                </c:pt>
                <c:pt idx="3">
                  <c:v>9.593596959286602E-5</c:v>
                </c:pt>
                <c:pt idx="4">
                  <c:v>4.5016205834100277E-5</c:v>
                </c:pt>
                <c:pt idx="5">
                  <c:v>3.5562358444020559E-2</c:v>
                </c:pt>
                <c:pt idx="6">
                  <c:v>2.5120497344793023E-2</c:v>
                </c:pt>
                <c:pt idx="7">
                  <c:v>2.0035181696554299E-2</c:v>
                </c:pt>
                <c:pt idx="8">
                  <c:v>2.7433045169995451E-2</c:v>
                </c:pt>
                <c:pt idx="9">
                  <c:v>3.173173350846209E-2</c:v>
                </c:pt>
                <c:pt idx="10">
                  <c:v>3.5717106401209113E-2</c:v>
                </c:pt>
                <c:pt idx="11">
                  <c:v>3.0968654565645619E-2</c:v>
                </c:pt>
                <c:pt idx="12">
                  <c:v>2.8821545600229617E-2</c:v>
                </c:pt>
              </c:numCache>
            </c:numRef>
          </c:val>
        </c:ser>
        <c:ser>
          <c:idx val="3"/>
          <c:order val="3"/>
          <c:tx>
            <c:strRef>
              <c:f>'Summary Auschwitz "1" '!$U$7:$X$7</c:f>
              <c:strCache>
                <c:ptCount val="1"/>
                <c:pt idx="0">
                  <c:v>Russians</c:v>
                </c:pt>
              </c:strCache>
            </c:strRef>
          </c:tx>
          <c:marker>
            <c:symbol val="none"/>
          </c:marker>
          <c:val>
            <c:numRef>
              <c:f>'Summary Auschwitz "1" '!$X$10:$X$22</c:f>
              <c:numCache>
                <c:formatCode>0%</c:formatCode>
                <c:ptCount val="13"/>
                <c:pt idx="0">
                  <c:v>0.15582819640769477</c:v>
                </c:pt>
                <c:pt idx="1">
                  <c:v>9.7637047037958738E-2</c:v>
                </c:pt>
                <c:pt idx="2">
                  <c:v>5.6555881653049887E-2</c:v>
                </c:pt>
                <c:pt idx="3">
                  <c:v>1.8469958336378919E-2</c:v>
                </c:pt>
                <c:pt idx="4">
                  <c:v>1.1839262134368372E-2</c:v>
                </c:pt>
                <c:pt idx="5">
                  <c:v>1.0480484213716022E-2</c:v>
                </c:pt>
                <c:pt idx="6">
                  <c:v>7.7221380991988183E-3</c:v>
                </c:pt>
                <c:pt idx="7">
                  <c:v>7.1049660278652473E-3</c:v>
                </c:pt>
                <c:pt idx="8">
                  <c:v>9.0109878615770023E-3</c:v>
                </c:pt>
                <c:pt idx="9">
                  <c:v>1.0496632025488334E-2</c:v>
                </c:pt>
                <c:pt idx="10">
                  <c:v>8.2130697918300025E-3</c:v>
                </c:pt>
                <c:pt idx="11">
                  <c:v>6.0846630795468072E-3</c:v>
                </c:pt>
                <c:pt idx="12">
                  <c:v>5.7523499724939607E-3</c:v>
                </c:pt>
              </c:numCache>
            </c:numRef>
          </c:val>
        </c:ser>
        <c:ser>
          <c:idx val="4"/>
          <c:order val="4"/>
          <c:tx>
            <c:strRef>
              <c:f>'Summary Auschwitz "1" '!$Y$7:$AB$7</c:f>
              <c:strCache>
                <c:ptCount val="1"/>
                <c:pt idx="0">
                  <c:v>Protective Custody</c:v>
                </c:pt>
              </c:strCache>
            </c:strRef>
          </c:tx>
          <c:marker>
            <c:symbol val="none"/>
          </c:marker>
          <c:val>
            <c:numRef>
              <c:f>'Summary Auschwitz "1" '!$AB$10:$AB$22</c:f>
              <c:numCache>
                <c:formatCode>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1.6997365570639269E-2</c:v>
                </c:pt>
              </c:numCache>
            </c:numRef>
          </c:val>
        </c:ser>
        <c:marker val="1"/>
        <c:axId val="81721984"/>
        <c:axId val="82321792"/>
      </c:lineChart>
      <c:catAx>
        <c:axId val="81721984"/>
        <c:scaling>
          <c:orientation val="minMax"/>
        </c:scaling>
        <c:axPos val="b"/>
        <c:tickLblPos val="nextTo"/>
        <c:crossAx val="82321792"/>
        <c:crosses val="autoZero"/>
        <c:auto val="1"/>
        <c:lblAlgn val="ctr"/>
        <c:lblOffset val="100"/>
      </c:catAx>
      <c:valAx>
        <c:axId val="82321792"/>
        <c:scaling>
          <c:orientation val="minMax"/>
        </c:scaling>
        <c:axPos val="l"/>
        <c:majorGridlines/>
        <c:numFmt formatCode="0%" sourceLinked="1"/>
        <c:tickLblPos val="nextTo"/>
        <c:crossAx val="81721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732947028964465"/>
          <c:y val="0.23567906029683508"/>
          <c:w val="0.28656747012903588"/>
          <c:h val="0.28929210362157626"/>
        </c:manualLayout>
      </c:layout>
      <c:overlay val="1"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Auschwitz "1": </a:t>
            </a:r>
            <a:r>
              <a:rPr lang="en-US" baseline="0"/>
              <a:t>Categories </a:t>
            </a:r>
          </a:p>
          <a:p>
            <a:pPr>
              <a:defRPr/>
            </a:pPr>
            <a:r>
              <a:rPr lang="en-US" baseline="0"/>
              <a:t>as % of Average Population</a:t>
            </a:r>
          </a:p>
        </c:rich>
      </c:tx>
      <c:layout>
        <c:manualLayout>
          <c:xMode val="edge"/>
          <c:yMode val="edge"/>
          <c:x val="0.14503473368224196"/>
          <c:y val="1.855287569573286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'Summary Auschwitz "1" '!$I$7:$L$7</c:f>
              <c:strCache>
                <c:ptCount val="1"/>
                <c:pt idx="0">
                  <c:v>Jews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Jews</a:t>
                    </a:r>
                  </a:p>
                  <a:p>
                    <a:r>
                      <a:rPr lang="en-US"/>
                      <a:t>36%</a:t>
                    </a:r>
                  </a:p>
                </c:rich>
              </c:tx>
              <c:showVal val="1"/>
              <c:showSerName val="1"/>
            </c:dLbl>
            <c:showVal val="1"/>
            <c:showSerName val="1"/>
          </c:dLbls>
          <c:cat>
            <c:strRef>
              <c:f>'Summary Auschwitz "1" '!$B$6:$C$6</c:f>
              <c:strCache>
                <c:ptCount val="1"/>
                <c:pt idx="0">
                  <c:v>Auschwitz "1"</c:v>
                </c:pt>
              </c:strCache>
            </c:strRef>
          </c:cat>
          <c:val>
            <c:numRef>
              <c:f>'Summary Auschwitz "1" '!$L$26</c:f>
              <c:numCache>
                <c:formatCode>0%</c:formatCode>
                <c:ptCount val="1"/>
                <c:pt idx="0">
                  <c:v>0.35724518078443535</c:v>
                </c:pt>
              </c:numCache>
            </c:numRef>
          </c:val>
        </c:ser>
        <c:ser>
          <c:idx val="1"/>
          <c:order val="1"/>
          <c:tx>
            <c:strRef>
              <c:f>'Summary Auschwitz "1" '!$M$7:$P$7</c:f>
              <c:strCache>
                <c:ptCount val="1"/>
                <c:pt idx="0">
                  <c:v>Polish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Polish</a:t>
                    </a:r>
                  </a:p>
                  <a:p>
                    <a:r>
                      <a:rPr lang="en-US"/>
                      <a:t>51%</a:t>
                    </a:r>
                  </a:p>
                </c:rich>
              </c:tx>
              <c:showVal val="1"/>
              <c:showSerName val="1"/>
            </c:dLbl>
            <c:showVal val="1"/>
            <c:showSerName val="1"/>
          </c:dLbls>
          <c:cat>
            <c:strRef>
              <c:f>'Summary Auschwitz "1" '!$B$6:$C$6</c:f>
              <c:strCache>
                <c:ptCount val="1"/>
                <c:pt idx="0">
                  <c:v>Auschwitz "1"</c:v>
                </c:pt>
              </c:strCache>
            </c:strRef>
          </c:cat>
          <c:val>
            <c:numRef>
              <c:f>'Summary Auschwitz "1" '!$P$26</c:f>
              <c:numCache>
                <c:formatCode>0%</c:formatCode>
                <c:ptCount val="1"/>
                <c:pt idx="0">
                  <c:v>0.51290699171754306</c:v>
                </c:pt>
              </c:numCache>
            </c:numRef>
          </c:val>
        </c:ser>
        <c:ser>
          <c:idx val="2"/>
          <c:order val="2"/>
          <c:tx>
            <c:strRef>
              <c:f>'Summary Auschwitz "1" '!$Q$7:$T$7</c:f>
              <c:strCache>
                <c:ptCount val="1"/>
                <c:pt idx="0">
                  <c:v>Politicals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Politicals</a:t>
                    </a:r>
                  </a:p>
                  <a:p>
                    <a:r>
                      <a:rPr lang="en-US"/>
                      <a:t>2%</a:t>
                    </a:r>
                  </a:p>
                </c:rich>
              </c:tx>
              <c:showVal val="1"/>
              <c:showSerName val="1"/>
            </c:dLbl>
            <c:showVal val="1"/>
            <c:showSerName val="1"/>
          </c:dLbls>
          <c:cat>
            <c:strRef>
              <c:f>'Summary Auschwitz "1" '!$B$6:$C$6</c:f>
              <c:strCache>
                <c:ptCount val="1"/>
                <c:pt idx="0">
                  <c:v>Auschwitz "1"</c:v>
                </c:pt>
              </c:strCache>
            </c:strRef>
          </c:cat>
          <c:val>
            <c:numRef>
              <c:f>'Summary Auschwitz "1" '!$T$26</c:f>
              <c:numCache>
                <c:formatCode>0%</c:formatCode>
                <c:ptCount val="1"/>
                <c:pt idx="0">
                  <c:v>2.1713681770680619E-2</c:v>
                </c:pt>
              </c:numCache>
            </c:numRef>
          </c:val>
        </c:ser>
        <c:ser>
          <c:idx val="3"/>
          <c:order val="3"/>
          <c:tx>
            <c:strRef>
              <c:f>'Summary Auschwitz "1" '!$U$7:$X$7</c:f>
              <c:strCache>
                <c:ptCount val="1"/>
                <c:pt idx="0">
                  <c:v>Russians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Russians</a:t>
                    </a:r>
                  </a:p>
                  <a:p>
                    <a:r>
                      <a:rPr lang="en-US"/>
                      <a:t>2%</a:t>
                    </a:r>
                  </a:p>
                </c:rich>
              </c:tx>
              <c:showVal val="1"/>
              <c:showSerName val="1"/>
            </c:dLbl>
            <c:showVal val="1"/>
            <c:showSerName val="1"/>
          </c:dLbls>
          <c:cat>
            <c:strRef>
              <c:f>'Summary Auschwitz "1" '!$B$6:$C$6</c:f>
              <c:strCache>
                <c:ptCount val="1"/>
                <c:pt idx="0">
                  <c:v>Auschwitz "1"</c:v>
                </c:pt>
              </c:strCache>
            </c:strRef>
          </c:cat>
          <c:val>
            <c:numRef>
              <c:f>'Summary Auschwitz "1" '!$X$26</c:f>
              <c:numCache>
                <c:formatCode>0%</c:formatCode>
                <c:ptCount val="1"/>
                <c:pt idx="0">
                  <c:v>2.1778125746520074E-2</c:v>
                </c:pt>
              </c:numCache>
            </c:numRef>
          </c:val>
        </c:ser>
        <c:ser>
          <c:idx val="4"/>
          <c:order val="4"/>
          <c:tx>
            <c:strRef>
              <c:f>'Summary Auschwitz "1" '!$Y$7:$AB$7</c:f>
              <c:strCache>
                <c:ptCount val="1"/>
                <c:pt idx="0">
                  <c:v>Protective Custody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Protective Custody</a:t>
                    </a:r>
                  </a:p>
                  <a:p>
                    <a:r>
                      <a:rPr lang="en-US"/>
                      <a:t>0%</a:t>
                    </a:r>
                  </a:p>
                </c:rich>
              </c:tx>
              <c:showVal val="1"/>
              <c:showSerName val="1"/>
            </c:dLbl>
            <c:showVal val="1"/>
            <c:showSerName val="1"/>
          </c:dLbls>
          <c:cat>
            <c:strRef>
              <c:f>'Summary Auschwitz "1" '!$B$6:$C$6</c:f>
              <c:strCache>
                <c:ptCount val="1"/>
                <c:pt idx="0">
                  <c:v>Auschwitz "1"</c:v>
                </c:pt>
              </c:strCache>
            </c:strRef>
          </c:cat>
          <c:val>
            <c:numRef>
              <c:f>'Summary Auschwitz "1" '!$AB$26</c:f>
              <c:numCache>
                <c:formatCode>0%</c:formatCode>
                <c:ptCount val="1"/>
                <c:pt idx="0">
                  <c:v>1.993486163334111E-3</c:v>
                </c:pt>
              </c:numCache>
            </c:numRef>
          </c:val>
        </c:ser>
        <c:dLbls>
          <c:showVal val="1"/>
        </c:dLbls>
        <c:axId val="70206592"/>
        <c:axId val="70208512"/>
      </c:barChart>
      <c:catAx>
        <c:axId val="702065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Auschwitz "1" January</a:t>
                </a:r>
                <a:r>
                  <a:rPr lang="en-US" baseline="0"/>
                  <a:t> 1942 to January 1943</a:t>
                </a:r>
                <a:endParaRPr lang="en-US"/>
              </a:p>
            </c:rich>
          </c:tx>
          <c:layout/>
        </c:title>
        <c:tickLblPos val="none"/>
        <c:crossAx val="70208512"/>
        <c:crosses val="autoZero"/>
        <c:auto val="1"/>
        <c:lblAlgn val="ctr"/>
        <c:lblOffset val="100"/>
      </c:catAx>
      <c:valAx>
        <c:axId val="70208512"/>
        <c:scaling>
          <c:orientation val="minMax"/>
        </c:scaling>
        <c:axPos val="l"/>
        <c:majorGridlines/>
        <c:numFmt formatCode="0%" sourceLinked="1"/>
        <c:tickLblPos val="nextTo"/>
        <c:crossAx val="70206592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281940</xdr:colOff>
      <xdr:row>30</xdr:row>
      <xdr:rowOff>7620</xdr:rowOff>
    </xdr:from>
    <xdr:to>
      <xdr:col>8</xdr:col>
      <xdr:colOff>220980</xdr:colOff>
      <xdr:row>52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29</xdr:row>
      <xdr:rowOff>167640</xdr:rowOff>
    </xdr:from>
    <xdr:to>
      <xdr:col>21</xdr:col>
      <xdr:colOff>76200</xdr:colOff>
      <xdr:row>52</xdr:row>
      <xdr:rowOff>175260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15240</xdr:colOff>
      <xdr:row>29</xdr:row>
      <xdr:rowOff>175260</xdr:rowOff>
    </xdr:from>
    <xdr:to>
      <xdr:col>31</xdr:col>
      <xdr:colOff>15240</xdr:colOff>
      <xdr:row>52</xdr:row>
      <xdr:rowOff>68580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whatreallyhappened.info/decrypts/images/proformas/Auschwitz_March_1942.JP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workbookViewId="0">
      <selection activeCell="A17" sqref="A17"/>
    </sheetView>
  </sheetViews>
  <sheetFormatPr defaultRowHeight="14.4"/>
  <cols>
    <col min="1" max="1" width="11.21875" customWidth="1"/>
    <col min="2" max="2" width="7.21875" customWidth="1"/>
    <col min="3" max="3" width="8.21875" style="40" customWidth="1"/>
    <col min="4" max="4" width="8.6640625" style="40" customWidth="1"/>
    <col min="5" max="5" width="8.44140625" customWidth="1"/>
    <col min="6" max="6" width="6.5546875" customWidth="1"/>
    <col min="7" max="7" width="8.33203125" customWidth="1"/>
    <col min="8" max="8" width="9.88671875" style="40" customWidth="1"/>
    <col min="9" max="9" width="7" style="40" customWidth="1"/>
    <col min="10" max="10" width="6.6640625" style="40" customWidth="1"/>
    <col min="11" max="11" width="6.21875" customWidth="1"/>
    <col min="12" max="12" width="5" style="40" customWidth="1"/>
    <col min="13" max="13" width="5.5546875" style="40" customWidth="1"/>
    <col min="14" max="14" width="6.109375" style="40" customWidth="1"/>
    <col min="15" max="15" width="6.21875" customWidth="1"/>
    <col min="16" max="16" width="5.33203125" style="40" customWidth="1"/>
    <col min="17" max="18" width="4" style="40" customWidth="1"/>
    <col min="19" max="19" width="4.33203125" customWidth="1"/>
    <col min="20" max="20" width="5.44140625" style="40" customWidth="1"/>
    <col min="21" max="21" width="5.21875" style="40" customWidth="1"/>
    <col min="22" max="22" width="5.109375" style="40" customWidth="1"/>
    <col min="23" max="23" width="5" customWidth="1"/>
    <col min="24" max="24" width="5.21875" style="40" customWidth="1"/>
    <col min="25" max="25" width="3.33203125" customWidth="1"/>
    <col min="26" max="26" width="5.109375" customWidth="1"/>
    <col min="27" max="27" width="4.77734375" customWidth="1"/>
    <col min="28" max="28" width="5.44140625" style="40" customWidth="1"/>
  </cols>
  <sheetData>
    <row r="1" spans="1:28" s="40" customFormat="1">
      <c r="A1" s="40" t="s">
        <v>173</v>
      </c>
    </row>
    <row r="2" spans="1:28" s="40" customFormat="1"/>
    <row r="3" spans="1:28" s="40" customFormat="1">
      <c r="A3" s="40" t="s">
        <v>117</v>
      </c>
      <c r="C3" s="40" t="s">
        <v>114</v>
      </c>
    </row>
    <row r="6" spans="1:28">
      <c r="A6" s="69" t="s">
        <v>176</v>
      </c>
      <c r="B6" s="83" t="s">
        <v>161</v>
      </c>
      <c r="C6" s="84"/>
    </row>
    <row r="7" spans="1:28" s="40" customFormat="1">
      <c r="A7" s="85" t="s">
        <v>174</v>
      </c>
      <c r="B7" s="85" t="s">
        <v>175</v>
      </c>
      <c r="C7" s="74" t="s">
        <v>123</v>
      </c>
      <c r="D7" s="74" t="s">
        <v>124</v>
      </c>
      <c r="E7" s="75" t="s">
        <v>200</v>
      </c>
      <c r="F7" s="75" t="s">
        <v>2</v>
      </c>
      <c r="G7" s="75" t="s">
        <v>2</v>
      </c>
      <c r="H7" s="75" t="s">
        <v>4</v>
      </c>
      <c r="I7" s="78" t="s">
        <v>6</v>
      </c>
      <c r="J7" s="79"/>
      <c r="K7" s="79"/>
      <c r="L7" s="80"/>
      <c r="M7" s="78" t="s">
        <v>7</v>
      </c>
      <c r="N7" s="79"/>
      <c r="O7" s="79"/>
      <c r="P7" s="80"/>
      <c r="Q7" s="78" t="s">
        <v>8</v>
      </c>
      <c r="R7" s="79"/>
      <c r="S7" s="79"/>
      <c r="T7" s="80"/>
      <c r="U7" s="78" t="s">
        <v>9</v>
      </c>
      <c r="V7" s="79"/>
      <c r="W7" s="79"/>
      <c r="X7" s="80"/>
      <c r="Y7" s="81" t="s">
        <v>193</v>
      </c>
      <c r="Z7" s="82"/>
      <c r="AA7" s="82"/>
      <c r="AB7" s="80"/>
    </row>
    <row r="8" spans="1:28" s="40" customFormat="1">
      <c r="A8" s="86"/>
      <c r="B8" s="86"/>
      <c r="C8" s="75" t="s">
        <v>177</v>
      </c>
      <c r="D8" s="75" t="s">
        <v>177</v>
      </c>
      <c r="E8" s="75" t="s">
        <v>177</v>
      </c>
      <c r="F8" s="75" t="s">
        <v>3</v>
      </c>
      <c r="G8" s="75" t="s">
        <v>4</v>
      </c>
      <c r="H8" s="75" t="s">
        <v>201</v>
      </c>
      <c r="I8" s="75" t="s">
        <v>178</v>
      </c>
      <c r="J8" s="75" t="s">
        <v>179</v>
      </c>
      <c r="K8" s="75" t="s">
        <v>198</v>
      </c>
      <c r="L8" s="75" t="s">
        <v>199</v>
      </c>
      <c r="M8" s="75" t="s">
        <v>178</v>
      </c>
      <c r="N8" s="75" t="s">
        <v>179</v>
      </c>
      <c r="O8" s="75" t="s">
        <v>198</v>
      </c>
      <c r="P8" s="75" t="s">
        <v>199</v>
      </c>
      <c r="Q8" s="75" t="s">
        <v>178</v>
      </c>
      <c r="R8" s="75" t="s">
        <v>179</v>
      </c>
      <c r="S8" s="75" t="s">
        <v>198</v>
      </c>
      <c r="T8" s="75" t="s">
        <v>199</v>
      </c>
      <c r="U8" s="75" t="s">
        <v>178</v>
      </c>
      <c r="V8" s="75" t="s">
        <v>179</v>
      </c>
      <c r="W8" s="75" t="s">
        <v>198</v>
      </c>
      <c r="X8" s="75" t="s">
        <v>199</v>
      </c>
      <c r="Y8" s="75" t="s">
        <v>178</v>
      </c>
      <c r="Z8" s="75" t="s">
        <v>179</v>
      </c>
      <c r="AA8" s="75" t="s">
        <v>198</v>
      </c>
      <c r="AB8" s="75" t="s">
        <v>199</v>
      </c>
    </row>
    <row r="9" spans="1:28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1:28">
      <c r="A10" s="64" t="s">
        <v>18</v>
      </c>
      <c r="B10" s="63">
        <v>1942</v>
      </c>
      <c r="C10" s="66">
        <f>'Aushwitz Jan 42'!C46</f>
        <v>9893</v>
      </c>
      <c r="D10" s="66">
        <f>'Aushwitz Jan 42'!C47</f>
        <v>10225</v>
      </c>
      <c r="E10" s="66">
        <f>'Aushwitz Jan 42'!C48</f>
        <v>10036.266666666666</v>
      </c>
      <c r="F10" s="66">
        <f>'Aushwitz Jan 42'!D49</f>
        <v>642</v>
      </c>
      <c r="G10" s="66">
        <f>'Aushwitz Jan 42'!E49</f>
        <v>687</v>
      </c>
      <c r="H10" s="65">
        <f>G10/E10</f>
        <v>6.8451748326070788E-2</v>
      </c>
      <c r="I10" s="66">
        <f>'Aushwitz Jan 42'!G46</f>
        <v>191</v>
      </c>
      <c r="J10" s="66">
        <f>'Aushwitz Jan 42'!G47</f>
        <v>239</v>
      </c>
      <c r="K10" s="66">
        <f>'Aushwitz Jan 42'!G48</f>
        <v>205.86666666666667</v>
      </c>
      <c r="L10" s="65">
        <f>SUM(K10/$E10)</f>
        <v>2.0512275480922521E-2</v>
      </c>
      <c r="M10" s="66">
        <f>'Aushwitz Jan 42'!H46</f>
        <v>9153</v>
      </c>
      <c r="N10" s="66">
        <f>'Aushwitz Jan 42'!H47</f>
        <v>9655</v>
      </c>
      <c r="O10" s="66">
        <f>'Aushwitz Jan 42'!H48</f>
        <v>8722.9333333333325</v>
      </c>
      <c r="P10" s="65">
        <f>SUM(O10/$E10)</f>
        <v>0.86914124774152401</v>
      </c>
      <c r="Q10" s="66">
        <f>'Aushwitz Jan 42'!I46</f>
        <v>2</v>
      </c>
      <c r="R10" s="66">
        <f>'Aushwitz Jan 42'!I47</f>
        <v>2</v>
      </c>
      <c r="S10" s="66">
        <f>'Aushwitz Jan 42'!I48</f>
        <v>2</v>
      </c>
      <c r="T10" s="65">
        <f>SUM(S10/$E10)</f>
        <v>1.9927728770326283E-4</v>
      </c>
      <c r="U10" s="66">
        <f>'Aushwitz Jan 42'!J46</f>
        <v>1315</v>
      </c>
      <c r="V10" s="66">
        <f>'Aushwitz Jan 42'!J47</f>
        <v>2095</v>
      </c>
      <c r="W10" s="66">
        <f>'Aushwitz Jan 42'!J48</f>
        <v>1563.9333333333334</v>
      </c>
      <c r="X10" s="65">
        <f>SUM(W10/$E10)</f>
        <v>0.15582819640769477</v>
      </c>
      <c r="Y10" s="68">
        <v>0</v>
      </c>
      <c r="Z10" s="68">
        <v>0</v>
      </c>
      <c r="AA10" s="63">
        <v>0</v>
      </c>
      <c r="AB10" s="65">
        <f>SUM(AA10/$E10)</f>
        <v>0</v>
      </c>
    </row>
    <row r="11" spans="1:28">
      <c r="A11" s="62" t="s">
        <v>14</v>
      </c>
      <c r="B11" s="63">
        <v>1942</v>
      </c>
      <c r="C11" s="66">
        <f>'Aushwitz Feb 42'!C46</f>
        <v>9923</v>
      </c>
      <c r="D11" s="66">
        <f>'Aushwitz Feb 42'!C47</f>
        <v>10264</v>
      </c>
      <c r="E11" s="66">
        <f>'Aushwitz Feb 42'!C48</f>
        <v>10122.523809523809</v>
      </c>
      <c r="F11" s="66">
        <f>'Aushwitz Feb 42'!D49</f>
        <v>1186</v>
      </c>
      <c r="G11" s="66">
        <f>'Aushwitz Feb 42'!E49</f>
        <v>1020</v>
      </c>
      <c r="H11" s="65">
        <f t="shared" ref="H11:H22" si="0">G11/E11</f>
        <v>0.10076538412686466</v>
      </c>
      <c r="I11" s="66">
        <f>'Aushwitz Feb 42'!G46</f>
        <v>217</v>
      </c>
      <c r="J11" s="66">
        <f>'Aushwitz Feb 42'!G47</f>
        <v>387</v>
      </c>
      <c r="K11" s="66">
        <f>'Aushwitz Feb 42'!G48</f>
        <v>248.95238095238096</v>
      </c>
      <c r="L11" s="65">
        <f t="shared" ref="L11:L22" si="1">SUM(K11/$E11)</f>
        <v>2.459390421172962E-2</v>
      </c>
      <c r="M11" s="66">
        <f>'Aushwitz Feb 42'!H46</f>
        <v>9187</v>
      </c>
      <c r="N11" s="66">
        <f>'Aushwitz Feb 42'!H47</f>
        <v>9506</v>
      </c>
      <c r="O11" s="66">
        <f>'Aushwitz Feb 42'!H48</f>
        <v>8439.9047619047615</v>
      </c>
      <c r="P11" s="65">
        <f t="shared" ref="P11:P22" si="2">SUM(O11/$E11)</f>
        <v>0.83377475032106618</v>
      </c>
      <c r="Q11" s="66">
        <f>'Aushwitz Feb 42'!I46</f>
        <v>1</v>
      </c>
      <c r="R11" s="66">
        <f>'Aushwitz Feb 42'!I47</f>
        <v>2</v>
      </c>
      <c r="S11" s="66">
        <f>'Aushwitz Feb 42'!I48</f>
        <v>1.4761904761904763</v>
      </c>
      <c r="T11" s="65">
        <f t="shared" ref="T11:T22" si="3">SUM(S11/$E11)</f>
        <v>1.4583225527230648E-4</v>
      </c>
      <c r="U11" s="66">
        <f>'Aushwitz Feb 42'!J46</f>
        <v>1020</v>
      </c>
      <c r="V11" s="66">
        <f>'Aushwitz Feb 42'!J47</f>
        <v>1323</v>
      </c>
      <c r="W11" s="66">
        <f>'Aushwitz Feb 42'!J48</f>
        <v>988.33333333333337</v>
      </c>
      <c r="X11" s="65">
        <f t="shared" ref="X11:X22" si="4">SUM(W11/$E11)</f>
        <v>9.7637047037958738E-2</v>
      </c>
      <c r="Y11" s="68">
        <v>0</v>
      </c>
      <c r="Z11" s="68">
        <v>0</v>
      </c>
      <c r="AA11" s="63">
        <v>0</v>
      </c>
      <c r="AB11" s="65">
        <f t="shared" ref="AB11:AB22" si="5">SUM(AA11/$E11)</f>
        <v>0</v>
      </c>
    </row>
    <row r="12" spans="1:28">
      <c r="A12" s="62" t="s">
        <v>23</v>
      </c>
      <c r="B12" s="63">
        <v>1942</v>
      </c>
      <c r="C12" s="66">
        <f>'Aushwitz Mar 42'!C46</f>
        <v>9248</v>
      </c>
      <c r="D12" s="66">
        <f>'Aushwitz Mar 42'!C47</f>
        <v>10179</v>
      </c>
      <c r="E12" s="66">
        <f>'Aushwitz Mar 42'!C48</f>
        <v>9289.3684210526317</v>
      </c>
      <c r="F12" s="66">
        <f>'Aushwitz Mar 42'!D49</f>
        <v>2281</v>
      </c>
      <c r="G12" s="66">
        <f>'Aushwitz Mar 42'!E49</f>
        <v>1835</v>
      </c>
      <c r="H12" s="65">
        <f t="shared" si="0"/>
        <v>0.19753764915183175</v>
      </c>
      <c r="I12" s="66">
        <f>'Aushwitz Mar 42'!G46</f>
        <v>133</v>
      </c>
      <c r="J12" s="66">
        <f>'Aushwitz Mar 42'!G47</f>
        <v>385</v>
      </c>
      <c r="K12" s="66">
        <f>'Aushwitz Mar 42'!G48</f>
        <v>237.84210526315789</v>
      </c>
      <c r="L12" s="65">
        <f t="shared" si="1"/>
        <v>2.5603689560221646E-2</v>
      </c>
      <c r="M12" s="66">
        <f>'Aushwitz Mar 42'!H46</f>
        <v>8517</v>
      </c>
      <c r="N12" s="66">
        <f>'Aushwitz Mar 42'!H47</f>
        <v>9293</v>
      </c>
      <c r="O12" s="66">
        <f>'Aushwitz Mar 42'!H48</f>
        <v>8410.7777777777774</v>
      </c>
      <c r="P12" s="65">
        <f t="shared" si="2"/>
        <v>0.90541976553716064</v>
      </c>
      <c r="Q12" s="66">
        <f>'Aushwitz Mar 42'!I46</f>
        <v>1</v>
      </c>
      <c r="R12" s="66">
        <f>'Aushwitz Mar 42'!I47</f>
        <v>1</v>
      </c>
      <c r="S12" s="66">
        <f>'Aushwitz Mar 42'!I48</f>
        <v>1</v>
      </c>
      <c r="T12" s="65">
        <f t="shared" si="3"/>
        <v>1.0764994504187016E-4</v>
      </c>
      <c r="U12" s="66">
        <f>'Aushwitz Mar 42'!J46</f>
        <v>418</v>
      </c>
      <c r="V12" s="66">
        <f>'Aushwitz Mar 42'!J47</f>
        <v>871</v>
      </c>
      <c r="W12" s="66">
        <f>'Aushwitz Mar 42'!J48</f>
        <v>525.36842105263156</v>
      </c>
      <c r="X12" s="65">
        <f t="shared" si="4"/>
        <v>5.6555881653049887E-2</v>
      </c>
      <c r="Y12" s="68">
        <v>0</v>
      </c>
      <c r="Z12" s="68">
        <v>0</v>
      </c>
      <c r="AA12" s="63">
        <v>0</v>
      </c>
      <c r="AB12" s="65">
        <f t="shared" si="5"/>
        <v>0</v>
      </c>
    </row>
    <row r="13" spans="1:28">
      <c r="A13" s="62" t="s">
        <v>27</v>
      </c>
      <c r="B13" s="63">
        <v>1942</v>
      </c>
      <c r="C13" s="66">
        <f>'Aushwitz Apr 42'!C46</f>
        <v>10193</v>
      </c>
      <c r="D13" s="66">
        <f>'Aushwitz Apr 42'!C47</f>
        <v>13525</v>
      </c>
      <c r="E13" s="66">
        <f>'Aushwitz Apr 42'!C48</f>
        <v>11520.842105263158</v>
      </c>
      <c r="F13" s="66">
        <f>'Aushwitz Apr 42'!D49</f>
        <v>5735</v>
      </c>
      <c r="G13" s="66">
        <f>'Aushwitz Apr 42'!E49</f>
        <v>1640</v>
      </c>
      <c r="H13" s="65">
        <f t="shared" si="0"/>
        <v>0.14235070535779548</v>
      </c>
      <c r="I13" s="66">
        <f>'Aushwitz Apr 42'!G46</f>
        <v>1019</v>
      </c>
      <c r="J13" s="66">
        <f>'Aushwitz Apr 42'!G47</f>
        <v>4066</v>
      </c>
      <c r="K13" s="66">
        <f>'Aushwitz Apr 42'!G48</f>
        <v>2011</v>
      </c>
      <c r="L13" s="65">
        <f t="shared" si="1"/>
        <v>0.17455321248446751</v>
      </c>
      <c r="M13" s="66">
        <f>'Aushwitz Apr 42'!H46</f>
        <v>8329</v>
      </c>
      <c r="N13" s="66">
        <f>'Aushwitz Apr 42'!H47</f>
        <v>9935</v>
      </c>
      <c r="O13" s="66">
        <f>'Aushwitz Apr 42'!H48</f>
        <v>7815.2631578947367</v>
      </c>
      <c r="P13" s="65">
        <f t="shared" si="2"/>
        <v>0.67835867261165117</v>
      </c>
      <c r="Q13" s="66">
        <f>'Aushwitz Apr 42'!I46</f>
        <v>1</v>
      </c>
      <c r="R13" s="66">
        <f>'Aushwitz Apr 42'!I47</f>
        <v>5</v>
      </c>
      <c r="S13" s="66">
        <f>'Aushwitz Apr 42'!I48</f>
        <v>1.1052631578947369</v>
      </c>
      <c r="T13" s="65">
        <f t="shared" si="3"/>
        <v>9.593596959286602E-5</v>
      </c>
      <c r="U13" s="66">
        <f>'Aushwitz Apr 42'!J46</f>
        <v>102</v>
      </c>
      <c r="V13" s="66">
        <f>'Aushwitz Apr 42'!J47</f>
        <v>354</v>
      </c>
      <c r="W13" s="66">
        <f>'Aushwitz Apr 42'!J48</f>
        <v>212.78947368421052</v>
      </c>
      <c r="X13" s="65">
        <f t="shared" si="4"/>
        <v>1.8469958336378919E-2</v>
      </c>
      <c r="Y13" s="68">
        <v>0</v>
      </c>
      <c r="Z13" s="68">
        <v>0</v>
      </c>
      <c r="AA13" s="63">
        <v>0</v>
      </c>
      <c r="AB13" s="65">
        <f t="shared" si="5"/>
        <v>0</v>
      </c>
    </row>
    <row r="14" spans="1:28">
      <c r="A14" s="62" t="s">
        <v>30</v>
      </c>
      <c r="B14" s="63">
        <v>1942</v>
      </c>
      <c r="C14" s="66">
        <f>'Aushwitz May 42'!C46</f>
        <v>14008</v>
      </c>
      <c r="D14" s="66">
        <f>'Aushwitz May 42'!C47</f>
        <v>14624</v>
      </c>
      <c r="E14" s="66">
        <f>'Aushwitz May 42'!C48</f>
        <v>14280.571428571429</v>
      </c>
      <c r="F14" s="66">
        <f>'Aushwitz May 42'!D49</f>
        <v>2039</v>
      </c>
      <c r="G14" s="66">
        <f>'Aushwitz May 42'!E49</f>
        <v>2022</v>
      </c>
      <c r="H14" s="65">
        <f t="shared" si="0"/>
        <v>0.14159097275019006</v>
      </c>
      <c r="I14" s="66">
        <f>'Aushwitz May 42'!G46</f>
        <v>3206</v>
      </c>
      <c r="J14" s="66">
        <f>'Aushwitz May 42'!G47</f>
        <v>4074</v>
      </c>
      <c r="K14" s="66">
        <f>'Aushwitz May 42'!G48</f>
        <v>3713.2142857142858</v>
      </c>
      <c r="L14" s="65">
        <f t="shared" si="1"/>
        <v>0.26001860669841143</v>
      </c>
      <c r="M14" s="66">
        <f>'Aushwitz May 42'!H46</f>
        <v>9500</v>
      </c>
      <c r="N14" s="66">
        <f>'Aushwitz May 42'!H47</f>
        <v>10297</v>
      </c>
      <c r="O14" s="66">
        <f>'Aushwitz May 42'!H48</f>
        <v>9891</v>
      </c>
      <c r="P14" s="65">
        <f t="shared" si="2"/>
        <v>0.69261934296346683</v>
      </c>
      <c r="Q14" s="66">
        <f>'Aushwitz May 42'!I46</f>
        <v>1</v>
      </c>
      <c r="R14" s="66">
        <f>'Aushwitz May 42'!I47</f>
        <v>4</v>
      </c>
      <c r="S14" s="66">
        <f>'Aushwitz May 42'!I48</f>
        <v>0.6428571428571429</v>
      </c>
      <c r="T14" s="65">
        <f t="shared" si="3"/>
        <v>4.5016205834100277E-5</v>
      </c>
      <c r="U14" s="66">
        <f>'Aushwitz May 42'!J46</f>
        <v>142</v>
      </c>
      <c r="V14" s="66">
        <f>'Aushwitz May 42'!J47</f>
        <v>182</v>
      </c>
      <c r="W14" s="66">
        <f>'Aushwitz May 42'!J48</f>
        <v>169.07142857142858</v>
      </c>
      <c r="X14" s="65">
        <f t="shared" si="4"/>
        <v>1.1839262134368372E-2</v>
      </c>
      <c r="Y14" s="68">
        <v>0</v>
      </c>
      <c r="Z14" s="68">
        <v>0</v>
      </c>
      <c r="AA14" s="63">
        <v>0</v>
      </c>
      <c r="AB14" s="65">
        <f t="shared" si="5"/>
        <v>0</v>
      </c>
    </row>
    <row r="15" spans="1:28">
      <c r="A15" s="62" t="s">
        <v>34</v>
      </c>
      <c r="B15" s="63">
        <v>1942</v>
      </c>
      <c r="C15" s="66">
        <f>'Aushwitz Jun 42'!C50</f>
        <v>13173</v>
      </c>
      <c r="D15" s="66">
        <f>'Aushwitz Jun 42'!C51</f>
        <v>17726</v>
      </c>
      <c r="E15" s="66">
        <f>'Aushwitz Jun 42'!C52</f>
        <v>14300.388888888889</v>
      </c>
      <c r="F15" s="66">
        <f>'Aushwitz Jun 42'!D53</f>
        <v>5428</v>
      </c>
      <c r="G15" s="66">
        <f>'Aushwitz Jun 42'!E53</f>
        <v>3229</v>
      </c>
      <c r="H15" s="65">
        <f t="shared" si="0"/>
        <v>0.22579805521994351</v>
      </c>
      <c r="I15" s="66">
        <f>'Aushwitz Jun 42'!G50</f>
        <v>3308</v>
      </c>
      <c r="J15" s="66">
        <f>'Aushwitz Jun 42'!G51</f>
        <v>5036</v>
      </c>
      <c r="K15" s="66">
        <f>'Aushwitz Jun 42'!G52</f>
        <v>4150.4736842105267</v>
      </c>
      <c r="L15" s="65">
        <f t="shared" si="1"/>
        <v>0.29023502203044005</v>
      </c>
      <c r="M15" s="66">
        <f>'Aushwitz Jun 42'!H50</f>
        <v>8147</v>
      </c>
      <c r="N15" s="66">
        <f>'Aushwitz Jun 42'!H51</f>
        <v>10057</v>
      </c>
      <c r="O15" s="66">
        <f>'Aushwitz Jun 42'!H52</f>
        <v>9034.823529411764</v>
      </c>
      <c r="P15" s="65">
        <f t="shared" si="2"/>
        <v>0.63178865970782361</v>
      </c>
      <c r="Q15" s="66">
        <f>'Aushwitz Jun 42'!F50</f>
        <v>166</v>
      </c>
      <c r="R15" s="66">
        <f>'Aushwitz Jun 42'!F51</f>
        <v>965</v>
      </c>
      <c r="S15" s="66">
        <f>'Aushwitz Jun 42'!F52</f>
        <v>508.55555555555554</v>
      </c>
      <c r="T15" s="65">
        <f t="shared" si="3"/>
        <v>3.5562358444020559E-2</v>
      </c>
      <c r="U15" s="66">
        <f>'Aushwitz Jun 42'!J50</f>
        <v>113</v>
      </c>
      <c r="V15" s="66">
        <f>'Aushwitz Jun 42'!J51</f>
        <v>157</v>
      </c>
      <c r="W15" s="66">
        <f>'Aushwitz Jun 42'!J52</f>
        <v>149.875</v>
      </c>
      <c r="X15" s="65">
        <f t="shared" si="4"/>
        <v>1.0480484213716022E-2</v>
      </c>
      <c r="Y15" s="68">
        <v>0</v>
      </c>
      <c r="Z15" s="68">
        <v>0</v>
      </c>
      <c r="AA15" s="63">
        <v>0</v>
      </c>
      <c r="AB15" s="65">
        <f t="shared" si="5"/>
        <v>0</v>
      </c>
    </row>
    <row r="16" spans="1:28">
      <c r="A16" s="62" t="s">
        <v>40</v>
      </c>
      <c r="B16" s="63">
        <v>1942</v>
      </c>
      <c r="C16" s="66">
        <f>'Aushwitz Jul 42'!C46</f>
        <v>16277</v>
      </c>
      <c r="D16" s="66">
        <f>'Aushwitz Jul 42'!C47</f>
        <v>21327</v>
      </c>
      <c r="E16" s="66">
        <f>'Aushwitz Jul 42'!C48</f>
        <v>18755.599999999999</v>
      </c>
      <c r="F16" s="66">
        <f>'Aushwitz Jul 42'!D49</f>
        <v>7396</v>
      </c>
      <c r="G16" s="66">
        <f>'Aushwitz Jul 42'!E49</f>
        <v>3884</v>
      </c>
      <c r="H16" s="65">
        <f t="shared" si="0"/>
        <v>0.20708481733455608</v>
      </c>
      <c r="I16" s="66">
        <f>'Aushwitz Jul 42'!G46</f>
        <v>5709</v>
      </c>
      <c r="J16" s="66">
        <f>'Aushwitz Jul 42'!G47</f>
        <v>10535</v>
      </c>
      <c r="K16" s="66">
        <f>'Aushwitz Jul 42'!G48</f>
        <v>7927.3529411764703</v>
      </c>
      <c r="L16" s="65">
        <f t="shared" si="1"/>
        <v>0.42266592064111363</v>
      </c>
      <c r="M16" s="66">
        <f>'Aushwitz Jul 42'!H46</f>
        <v>7676</v>
      </c>
      <c r="N16" s="66">
        <f>'Aushwitz Jul 42'!H47</f>
        <v>8309</v>
      </c>
      <c r="O16" s="66">
        <f>'Aushwitz Jul 42'!H48</f>
        <v>8090.9411764705883</v>
      </c>
      <c r="P16" s="65">
        <f t="shared" si="2"/>
        <v>0.43138802152266997</v>
      </c>
      <c r="Q16" s="66">
        <f>'Aushwitz Jul 42'!F46</f>
        <v>439</v>
      </c>
      <c r="R16" s="66">
        <f>'Aushwitz Jul 42'!F47</f>
        <v>842</v>
      </c>
      <c r="S16" s="66">
        <f>'Aushwitz Jul 42'!F48</f>
        <v>471.15</v>
      </c>
      <c r="T16" s="65">
        <f t="shared" si="3"/>
        <v>2.5120497344793023E-2</v>
      </c>
      <c r="U16" s="66">
        <f>'Aushwitz Jul 42'!I46</f>
        <v>153</v>
      </c>
      <c r="V16" s="66">
        <f>'Aushwitz Jul 42'!I47</f>
        <v>158</v>
      </c>
      <c r="W16" s="66">
        <f>'Aushwitz Jul 42'!I48</f>
        <v>144.83333333333334</v>
      </c>
      <c r="X16" s="65">
        <f t="shared" si="4"/>
        <v>7.7221380991988183E-3</v>
      </c>
      <c r="Y16" s="68">
        <v>0</v>
      </c>
      <c r="Z16" s="68">
        <v>0</v>
      </c>
      <c r="AA16" s="63">
        <v>0</v>
      </c>
      <c r="AB16" s="65">
        <f t="shared" si="5"/>
        <v>0</v>
      </c>
    </row>
    <row r="17" spans="1:28">
      <c r="A17" s="62" t="s">
        <v>51</v>
      </c>
      <c r="B17" s="63">
        <v>1942</v>
      </c>
      <c r="C17" s="66">
        <f>'Aushwitz Aug 42'!C46</f>
        <v>22549</v>
      </c>
      <c r="D17" s="66">
        <f>'Aushwitz Aug 42'!C47</f>
        <v>23483</v>
      </c>
      <c r="E17" s="66">
        <f>'Aushwitz Aug 42'!C48</f>
        <v>22965.157894736843</v>
      </c>
      <c r="F17" s="66">
        <f>'Aushwitz Aug 42'!D49</f>
        <v>4990</v>
      </c>
      <c r="G17" s="66">
        <f>'Aushwitz Aug 42'!E49</f>
        <v>5325</v>
      </c>
      <c r="H17" s="65">
        <f t="shared" si="0"/>
        <v>0.23187299753860538</v>
      </c>
      <c r="I17" s="66">
        <f>'Aushwitz Aug 42'!G46</f>
        <v>11922</v>
      </c>
      <c r="J17" s="66">
        <f>'Aushwitz Aug 42'!G47</f>
        <v>12652</v>
      </c>
      <c r="K17" s="66">
        <f>'Aushwitz Aug 42'!G48</f>
        <v>12235</v>
      </c>
      <c r="L17" s="65">
        <f t="shared" si="1"/>
        <v>0.53276359152766883</v>
      </c>
      <c r="M17" s="66">
        <f>'Aushwitz Aug 42'!H46</f>
        <v>7414</v>
      </c>
      <c r="N17" s="66">
        <f>'Aushwitz Aug 42'!H47</f>
        <v>8516</v>
      </c>
      <c r="O17" s="66">
        <f>'Aushwitz Aug 42'!H48</f>
        <v>8176.9375</v>
      </c>
      <c r="P17" s="65">
        <f t="shared" si="2"/>
        <v>0.3560584054104845</v>
      </c>
      <c r="Q17" s="66">
        <f>'Aushwitz Aug 42'!F46</f>
        <v>437</v>
      </c>
      <c r="R17" s="66">
        <f>'Aushwitz Aug 42'!F47</f>
        <v>511</v>
      </c>
      <c r="S17" s="66">
        <f>'Aushwitz Aug 42'!F48</f>
        <v>460.11111111111109</v>
      </c>
      <c r="T17" s="65">
        <f t="shared" si="3"/>
        <v>2.0035181696554299E-2</v>
      </c>
      <c r="U17" s="66">
        <f>'Aushwitz Aug 42'!I46</f>
        <v>153</v>
      </c>
      <c r="V17" s="66">
        <f>'Aushwitz Aug 42'!I47</f>
        <v>166</v>
      </c>
      <c r="W17" s="66">
        <f>'Aushwitz Aug 42'!I48</f>
        <v>163.16666666666666</v>
      </c>
      <c r="X17" s="65">
        <f t="shared" si="4"/>
        <v>7.1049660278652473E-3</v>
      </c>
      <c r="Y17" s="68">
        <v>0</v>
      </c>
      <c r="Z17" s="68">
        <v>0</v>
      </c>
      <c r="AA17" s="63">
        <v>0</v>
      </c>
      <c r="AB17" s="65">
        <f t="shared" si="5"/>
        <v>0</v>
      </c>
    </row>
    <row r="18" spans="1:28">
      <c r="A18" s="62" t="s">
        <v>57</v>
      </c>
      <c r="B18" s="63">
        <v>1942</v>
      </c>
      <c r="C18" s="66">
        <f>'Aushwitz Sep 42'!C46</f>
        <v>13489</v>
      </c>
      <c r="D18" s="66">
        <f>'Aushwitz Sep 42'!C47</f>
        <v>22666</v>
      </c>
      <c r="E18" s="66">
        <f>'Aushwitz Sep 42'!C48</f>
        <v>18210.571428571428</v>
      </c>
      <c r="F18" s="66">
        <f>'Aushwitz Sep 42'!D49</f>
        <v>2701</v>
      </c>
      <c r="G18" s="66">
        <f>'Aushwitz Sep 42'!E49</f>
        <v>7763</v>
      </c>
      <c r="H18" s="65">
        <f t="shared" si="0"/>
        <v>0.42629085146775031</v>
      </c>
      <c r="I18" s="66">
        <f>'Aushwitz Sep 42'!G46</f>
        <v>6475</v>
      </c>
      <c r="J18" s="66">
        <f>'Aushwitz Sep 42'!G47</f>
        <v>11837</v>
      </c>
      <c r="K18" s="66">
        <f>'Aushwitz Sep 42'!G48</f>
        <v>8197.8571428571431</v>
      </c>
      <c r="L18" s="65">
        <f t="shared" si="1"/>
        <v>0.45017023079216156</v>
      </c>
      <c r="M18" s="66">
        <f>'Aushwitz Sep 42'!H46</f>
        <v>7374</v>
      </c>
      <c r="N18" s="66">
        <f>'Aushwitz Sep 42'!H47</f>
        <v>8489</v>
      </c>
      <c r="O18" s="66">
        <f>'Aushwitz Sep 42'!H48</f>
        <v>7724.0952380952385</v>
      </c>
      <c r="P18" s="65">
        <f t="shared" si="2"/>
        <v>0.42415446810068463</v>
      </c>
      <c r="Q18" s="66">
        <f>'Aushwitz Sep 42'!F46</f>
        <v>493</v>
      </c>
      <c r="R18" s="66">
        <f>'Aushwitz Sep 42'!F47</f>
        <v>553</v>
      </c>
      <c r="S18" s="66">
        <f>'Aushwitz Sep 42'!F48</f>
        <v>499.57142857142856</v>
      </c>
      <c r="T18" s="65">
        <f t="shared" si="3"/>
        <v>2.7433045169995451E-2</v>
      </c>
      <c r="U18" s="66">
        <f>'Aushwitz Sep 42'!I46</f>
        <v>160</v>
      </c>
      <c r="V18" s="66">
        <f>'Aushwitz Sep 42'!I47</f>
        <v>167</v>
      </c>
      <c r="W18" s="66">
        <f>'Aushwitz Sep 42'!I48</f>
        <v>164.0952380952381</v>
      </c>
      <c r="X18" s="65">
        <f t="shared" si="4"/>
        <v>9.0109878615770023E-3</v>
      </c>
      <c r="Y18" s="68">
        <v>0</v>
      </c>
      <c r="Z18" s="68">
        <v>0</v>
      </c>
      <c r="AA18" s="63">
        <v>0</v>
      </c>
      <c r="AB18" s="65">
        <f t="shared" si="5"/>
        <v>0</v>
      </c>
    </row>
    <row r="19" spans="1:28">
      <c r="A19" s="62" t="s">
        <v>61</v>
      </c>
      <c r="B19" s="63">
        <v>1942</v>
      </c>
      <c r="C19" s="66">
        <f>'Aushwitz 1 Oct 42'!C46</f>
        <v>16592</v>
      </c>
      <c r="D19" s="66">
        <f>'Aushwitz 1 Oct 42'!C47</f>
        <v>19280</v>
      </c>
      <c r="E19" s="66">
        <f>'Aushwitz 1 Oct 42'!C48</f>
        <v>17335.23076923077</v>
      </c>
      <c r="F19" s="66">
        <f>'Aushwitz 1 Oct 42'!D49</f>
        <v>4981</v>
      </c>
      <c r="G19" s="66">
        <f>'Aushwitz 1 Oct 42'!E49</f>
        <v>3504</v>
      </c>
      <c r="H19" s="65">
        <f t="shared" si="0"/>
        <v>0.20213171930883306</v>
      </c>
      <c r="I19" s="66">
        <f>'Aushwitz 1 Oct 42'!G46</f>
        <v>6470</v>
      </c>
      <c r="J19" s="66">
        <f>'Aushwitz 1 Oct 42'!G47</f>
        <v>8291</v>
      </c>
      <c r="K19" s="66">
        <f>'Aushwitz 1 Oct 42'!G48</f>
        <v>7050.0384615384619</v>
      </c>
      <c r="L19" s="65">
        <f t="shared" si="1"/>
        <v>0.40668846901374706</v>
      </c>
      <c r="M19" s="66">
        <f>'Aushwitz 1 Oct 42'!H46</f>
        <v>7417</v>
      </c>
      <c r="N19" s="66">
        <f>'Aushwitz 1 Oct 42'!H47</f>
        <v>7842</v>
      </c>
      <c r="O19" s="66">
        <f>'Aushwitz 1 Oct 42'!H48</f>
        <v>7635.2307692307695</v>
      </c>
      <c r="P19" s="65">
        <f t="shared" si="2"/>
        <v>0.44044586835168931</v>
      </c>
      <c r="Q19" s="66">
        <f>'Aushwitz 1 Oct 42'!F46</f>
        <v>533</v>
      </c>
      <c r="R19" s="66">
        <f>'Aushwitz 1 Oct 42'!F47</f>
        <v>642</v>
      </c>
      <c r="S19" s="66">
        <f>'Aushwitz 1 Oct 42'!F48</f>
        <v>550.07692307692309</v>
      </c>
      <c r="T19" s="65">
        <f t="shared" si="3"/>
        <v>3.173173350846209E-2</v>
      </c>
      <c r="U19" s="66">
        <f>'Aushwitz 1 Oct 42'!I46</f>
        <v>178</v>
      </c>
      <c r="V19" s="66">
        <f>'Aushwitz 1 Oct 42'!I47</f>
        <v>184</v>
      </c>
      <c r="W19" s="66">
        <f>'Aushwitz 1 Oct 42'!I48</f>
        <v>181.96153846153845</v>
      </c>
      <c r="X19" s="65">
        <f t="shared" si="4"/>
        <v>1.0496632025488334E-2</v>
      </c>
      <c r="Y19" s="68">
        <v>0</v>
      </c>
      <c r="Z19" s="68">
        <v>0</v>
      </c>
      <c r="AA19" s="63">
        <v>0</v>
      </c>
      <c r="AB19" s="65">
        <f t="shared" si="5"/>
        <v>0</v>
      </c>
    </row>
    <row r="20" spans="1:28">
      <c r="A20" s="62" t="s">
        <v>64</v>
      </c>
      <c r="B20" s="63">
        <v>1942</v>
      </c>
      <c r="C20" s="66">
        <f>'Aushwitz 1 Nov 42'!C46</f>
        <v>18786</v>
      </c>
      <c r="D20" s="66">
        <f>'Aushwitz 1 Nov 42'!C47</f>
        <v>22373</v>
      </c>
      <c r="E20" s="66">
        <f>'Aushwitz 1 Nov 42'!C48</f>
        <v>20518.727272727272</v>
      </c>
      <c r="F20" s="66">
        <f>'Aushwitz 1 Nov 42'!D49</f>
        <v>6538</v>
      </c>
      <c r="G20" s="66">
        <f>'Aushwitz 1 Nov 42'!E49</f>
        <v>3411</v>
      </c>
      <c r="H20" s="65">
        <f t="shared" si="0"/>
        <v>0.1662383809025901</v>
      </c>
      <c r="I20" s="66">
        <f>'Aushwitz 1 Nov 42'!G46</f>
        <v>7785</v>
      </c>
      <c r="J20" s="66">
        <f>'Aushwitz 1 Nov 42'!G47</f>
        <v>10294</v>
      </c>
      <c r="K20" s="66">
        <f>'Aushwitz 1 Nov 42'!G48</f>
        <v>9071.652173913044</v>
      </c>
      <c r="L20" s="65">
        <f t="shared" si="1"/>
        <v>0.44211573424296868</v>
      </c>
      <c r="M20" s="66">
        <f>'Aushwitz 1 Nov 42'!H46</f>
        <v>7337</v>
      </c>
      <c r="N20" s="66">
        <f>'Aushwitz 1 Nov 42'!H47</f>
        <v>8376</v>
      </c>
      <c r="O20" s="66">
        <f>'Aushwitz 1 Nov 42'!H48</f>
        <v>7691.913043478261</v>
      </c>
      <c r="P20" s="65">
        <f t="shared" si="2"/>
        <v>0.37487281453865151</v>
      </c>
      <c r="Q20" s="66">
        <f>'Aushwitz 1 Nov 42'!F46</f>
        <v>641</v>
      </c>
      <c r="R20" s="66">
        <f>'Aushwitz 1 Nov 42'!F47</f>
        <v>729</v>
      </c>
      <c r="S20" s="66">
        <f>'Aushwitz 1 Nov 42'!F48</f>
        <v>732.86956521739125</v>
      </c>
      <c r="T20" s="65">
        <f t="shared" si="3"/>
        <v>3.5717106401209113E-2</v>
      </c>
      <c r="U20" s="66">
        <f>'Aushwitz 1 Nov 42'!I46</f>
        <v>150</v>
      </c>
      <c r="V20" s="66">
        <f>'Aushwitz 1 Nov 42'!I47</f>
        <v>178</v>
      </c>
      <c r="W20" s="66">
        <f>'Aushwitz 1 Nov 42'!I48</f>
        <v>168.52173913043478</v>
      </c>
      <c r="X20" s="65">
        <f t="shared" si="4"/>
        <v>8.2130697918300025E-3</v>
      </c>
      <c r="Y20" s="68">
        <v>0</v>
      </c>
      <c r="Z20" s="68">
        <v>0</v>
      </c>
      <c r="AA20" s="63">
        <v>0</v>
      </c>
      <c r="AB20" s="65">
        <f t="shared" si="5"/>
        <v>0</v>
      </c>
    </row>
    <row r="21" spans="1:28">
      <c r="A21" s="62" t="s">
        <v>68</v>
      </c>
      <c r="B21" s="63">
        <v>1942</v>
      </c>
      <c r="C21" s="66">
        <f>'Aushwitz 1 Dec 42'!C46</f>
        <v>22391</v>
      </c>
      <c r="D21" s="66">
        <f>'Aushwitz 1 Dec 42'!C47</f>
        <v>25374</v>
      </c>
      <c r="E21" s="66">
        <f>'Aushwitz 1 Dec 42'!C48</f>
        <v>24205.119999999999</v>
      </c>
      <c r="F21" s="66">
        <f>'Aushwitz 1 Dec 42'!D49</f>
        <v>6088</v>
      </c>
      <c r="G21" s="66">
        <f>'Aushwitz 1 Dec 42'!E49</f>
        <v>4327</v>
      </c>
      <c r="H21" s="65">
        <f t="shared" si="0"/>
        <v>0.17876383178434976</v>
      </c>
      <c r="I21" s="66">
        <f>'Aushwitz 1 Dec 42'!G46</f>
        <v>10291</v>
      </c>
      <c r="J21" s="66">
        <f>'Aushwitz 1 Dec 42'!G47</f>
        <v>12489</v>
      </c>
      <c r="K21" s="66">
        <f>'Aushwitz 1 Dec 42'!G48</f>
        <v>11608.88</v>
      </c>
      <c r="L21" s="65">
        <f t="shared" si="1"/>
        <v>0.47960431512010682</v>
      </c>
      <c r="M21" s="66">
        <f>'Aushwitz 1 Dec 42'!H46</f>
        <v>8385</v>
      </c>
      <c r="N21" s="66">
        <f>'Aushwitz 1 Dec 42'!H47</f>
        <v>9363</v>
      </c>
      <c r="O21" s="66">
        <f>'Aushwitz 1 Dec 42'!H48</f>
        <v>8872</v>
      </c>
      <c r="P21" s="65">
        <f t="shared" si="2"/>
        <v>0.36653402255390599</v>
      </c>
      <c r="Q21" s="66">
        <f>'Aushwitz 1 Dec 42'!F46</f>
        <v>725</v>
      </c>
      <c r="R21" s="66">
        <f>'Aushwitz 1 Dec 42'!F47</f>
        <v>822</v>
      </c>
      <c r="S21" s="66">
        <f>'Aushwitz 1 Dec 42'!F48</f>
        <v>749.6</v>
      </c>
      <c r="T21" s="65">
        <f t="shared" si="3"/>
        <v>3.0968654565645619E-2</v>
      </c>
      <c r="U21" s="66">
        <f>'Aushwitz 1 Dec 42'!I46</f>
        <v>148</v>
      </c>
      <c r="V21" s="66">
        <f>'Aushwitz 1 Dec 42'!I47</f>
        <v>181</v>
      </c>
      <c r="W21" s="66">
        <f>'Aushwitz 1 Dec 42'!I48</f>
        <v>147.28</v>
      </c>
      <c r="X21" s="65">
        <f t="shared" si="4"/>
        <v>6.0846630795468072E-3</v>
      </c>
      <c r="Y21" s="68">
        <v>0</v>
      </c>
      <c r="Z21" s="68">
        <v>0</v>
      </c>
      <c r="AA21" s="63">
        <v>0</v>
      </c>
      <c r="AB21" s="65">
        <f t="shared" si="5"/>
        <v>0</v>
      </c>
    </row>
    <row r="22" spans="1:28">
      <c r="A22" s="62" t="s">
        <v>18</v>
      </c>
      <c r="B22" s="63">
        <v>1943</v>
      </c>
      <c r="C22" s="66">
        <f>'Aushwitz 1 Jan 43'!C46</f>
        <v>23352</v>
      </c>
      <c r="D22" s="66">
        <f>'Aushwitz 1 Jan 43'!C47</f>
        <v>30704</v>
      </c>
      <c r="E22" s="66">
        <f>'Aushwitz 1 Jan 43'!C48</f>
        <v>25448.956521739132</v>
      </c>
      <c r="F22" s="66">
        <f>'Aushwitz 1 Jan 43'!D49</f>
        <v>11353</v>
      </c>
      <c r="G22" s="66">
        <f>'Aushwitz 1 Jan 43'!E49</f>
        <v>5331</v>
      </c>
      <c r="H22" s="65">
        <f t="shared" si="0"/>
        <v>0.20947813696982534</v>
      </c>
      <c r="I22" s="66">
        <f>'Aushwitz 1 Jan 43'!G46</f>
        <v>10145</v>
      </c>
      <c r="J22" s="66">
        <f>'Aushwitz 1 Jan 43'!G47</f>
        <v>11518</v>
      </c>
      <c r="K22" s="66">
        <f>'Aushwitz 1 Jan 43'!G48</f>
        <v>10860.260869565218</v>
      </c>
      <c r="L22" s="65">
        <f t="shared" si="1"/>
        <v>0.42674680434492918</v>
      </c>
      <c r="M22" s="66">
        <f>'Aushwitz 1 Jan 43'!H46</f>
        <v>9380</v>
      </c>
      <c r="N22" s="66">
        <f>'Aushwitz 1 Jan 43'!H47</f>
        <v>16869</v>
      </c>
      <c r="O22" s="66">
        <f>'Aushwitz 1 Jan 43'!H48</f>
        <v>10789.521739130434</v>
      </c>
      <c r="P22" s="65">
        <f t="shared" si="2"/>
        <v>0.42396715676392294</v>
      </c>
      <c r="Q22" s="66">
        <f>'Aushwitz 1 Jan 43'!F46</f>
        <v>757</v>
      </c>
      <c r="R22" s="66">
        <f>'Aushwitz 1 Jan 43'!F47</f>
        <v>783</v>
      </c>
      <c r="S22" s="66">
        <f>'Aushwitz 1 Jan 43'!F48</f>
        <v>733.47826086956525</v>
      </c>
      <c r="T22" s="65">
        <f t="shared" si="3"/>
        <v>2.8821545600229617E-2</v>
      </c>
      <c r="U22" s="66">
        <f>'Aushwitz 1 Jan 43'!I46</f>
        <v>130</v>
      </c>
      <c r="V22" s="66">
        <f>'Aushwitz 1 Jan 43'!I47</f>
        <v>182</v>
      </c>
      <c r="W22" s="66">
        <f>'Aushwitz 1 Jan 43'!I48</f>
        <v>146.39130434782609</v>
      </c>
      <c r="X22" s="65">
        <f t="shared" si="4"/>
        <v>5.7523499724939607E-3</v>
      </c>
      <c r="Y22" s="63">
        <f>'Aushwitz 1 Jan 43'!J46</f>
        <v>6</v>
      </c>
      <c r="Z22" s="63">
        <f>'Aushwitz 1 Jan 43'!J47</f>
        <v>1456</v>
      </c>
      <c r="AA22" s="66">
        <f>'Aushwitz 1 Jan 43'!J48</f>
        <v>432.56521739130437</v>
      </c>
      <c r="AB22" s="65">
        <f t="shared" si="5"/>
        <v>1.6997365570639269E-2</v>
      </c>
    </row>
    <row r="24" spans="1:28" s="40" customFormat="1">
      <c r="A24" s="62" t="s">
        <v>195</v>
      </c>
      <c r="B24" s="76" t="s">
        <v>202</v>
      </c>
      <c r="C24" s="66">
        <f>MIN(C10:C22)</f>
        <v>9248</v>
      </c>
      <c r="D24" s="66">
        <f t="shared" ref="D24:AA24" si="6">MIN(D10:D22)</f>
        <v>10179</v>
      </c>
      <c r="E24" s="66">
        <f t="shared" si="6"/>
        <v>9289.3684210526317</v>
      </c>
      <c r="F24" s="66">
        <f t="shared" si="6"/>
        <v>642</v>
      </c>
      <c r="G24" s="66">
        <f t="shared" si="6"/>
        <v>687</v>
      </c>
      <c r="H24" s="65">
        <f t="shared" si="6"/>
        <v>6.8451748326070788E-2</v>
      </c>
      <c r="I24" s="66">
        <f t="shared" si="6"/>
        <v>133</v>
      </c>
      <c r="J24" s="66">
        <f t="shared" si="6"/>
        <v>239</v>
      </c>
      <c r="K24" s="66">
        <f t="shared" si="6"/>
        <v>205.86666666666667</v>
      </c>
      <c r="L24" s="66"/>
      <c r="M24" s="66">
        <f t="shared" si="6"/>
        <v>7337</v>
      </c>
      <c r="N24" s="66">
        <f t="shared" si="6"/>
        <v>7842</v>
      </c>
      <c r="O24" s="66">
        <f t="shared" si="6"/>
        <v>7635.2307692307695</v>
      </c>
      <c r="P24" s="66"/>
      <c r="Q24" s="66">
        <f t="shared" si="6"/>
        <v>1</v>
      </c>
      <c r="R24" s="66">
        <f t="shared" si="6"/>
        <v>1</v>
      </c>
      <c r="S24" s="66">
        <f t="shared" si="6"/>
        <v>0.6428571428571429</v>
      </c>
      <c r="T24" s="66"/>
      <c r="U24" s="66">
        <f t="shared" si="6"/>
        <v>102</v>
      </c>
      <c r="V24" s="66">
        <f t="shared" si="6"/>
        <v>157</v>
      </c>
      <c r="W24" s="66">
        <f t="shared" si="6"/>
        <v>144.83333333333334</v>
      </c>
      <c r="X24" s="66"/>
      <c r="Y24" s="66">
        <f t="shared" si="6"/>
        <v>0</v>
      </c>
      <c r="Z24" s="66">
        <f t="shared" si="6"/>
        <v>0</v>
      </c>
      <c r="AA24" s="66">
        <f t="shared" si="6"/>
        <v>0</v>
      </c>
      <c r="AB24" s="66"/>
    </row>
    <row r="25" spans="1:28" s="40" customFormat="1">
      <c r="A25" s="67" t="s">
        <v>196</v>
      </c>
      <c r="B25" s="76" t="s">
        <v>202</v>
      </c>
      <c r="C25" s="66">
        <f>MAX(C10:C22)</f>
        <v>23352</v>
      </c>
      <c r="D25" s="66">
        <f t="shared" ref="D25:AA25" si="7">MAX(D10:D22)</f>
        <v>30704</v>
      </c>
      <c r="E25" s="66">
        <f t="shared" si="7"/>
        <v>25448.956521739132</v>
      </c>
      <c r="F25" s="66">
        <f t="shared" si="7"/>
        <v>11353</v>
      </c>
      <c r="G25" s="66">
        <f t="shared" si="7"/>
        <v>7763</v>
      </c>
      <c r="H25" s="65">
        <f t="shared" si="7"/>
        <v>0.42629085146775031</v>
      </c>
      <c r="I25" s="66">
        <f t="shared" si="7"/>
        <v>11922</v>
      </c>
      <c r="J25" s="66">
        <f t="shared" si="7"/>
        <v>12652</v>
      </c>
      <c r="K25" s="66">
        <f t="shared" si="7"/>
        <v>12235</v>
      </c>
      <c r="L25" s="66"/>
      <c r="M25" s="66">
        <f t="shared" si="7"/>
        <v>9500</v>
      </c>
      <c r="N25" s="66">
        <f t="shared" si="7"/>
        <v>16869</v>
      </c>
      <c r="O25" s="66">
        <f t="shared" si="7"/>
        <v>10789.521739130434</v>
      </c>
      <c r="P25" s="66"/>
      <c r="Q25" s="66">
        <f t="shared" si="7"/>
        <v>757</v>
      </c>
      <c r="R25" s="66">
        <f t="shared" si="7"/>
        <v>965</v>
      </c>
      <c r="S25" s="66">
        <f t="shared" si="7"/>
        <v>749.6</v>
      </c>
      <c r="T25" s="66"/>
      <c r="U25" s="66">
        <f t="shared" si="7"/>
        <v>1315</v>
      </c>
      <c r="V25" s="66">
        <f t="shared" si="7"/>
        <v>2095</v>
      </c>
      <c r="W25" s="66">
        <f t="shared" si="7"/>
        <v>1563.9333333333334</v>
      </c>
      <c r="X25" s="66"/>
      <c r="Y25" s="66">
        <f t="shared" si="7"/>
        <v>6</v>
      </c>
      <c r="Z25" s="66">
        <f t="shared" si="7"/>
        <v>1456</v>
      </c>
      <c r="AA25" s="66">
        <f t="shared" si="7"/>
        <v>432.56521739130437</v>
      </c>
      <c r="AB25" s="66"/>
    </row>
    <row r="26" spans="1:28">
      <c r="A26" s="62" t="s">
        <v>194</v>
      </c>
      <c r="B26" s="76" t="s">
        <v>202</v>
      </c>
      <c r="C26" s="66">
        <f>AVERAGE(C10:C22)</f>
        <v>15374.923076923076</v>
      </c>
      <c r="D26" s="66">
        <f t="shared" ref="D26:E26" si="8">AVERAGE(D10:D22)</f>
        <v>18596.153846153848</v>
      </c>
      <c r="E26" s="66">
        <f t="shared" si="8"/>
        <v>16691.486554382464</v>
      </c>
      <c r="F26" s="66">
        <f>SUM(F10:F22)</f>
        <v>61358</v>
      </c>
      <c r="G26" s="66">
        <f>SUM(G10:G22)</f>
        <v>43978</v>
      </c>
      <c r="H26" s="65">
        <f>AVERAGE(H10:H22)</f>
        <v>0.19218117309532357</v>
      </c>
      <c r="I26" s="66">
        <f t="shared" ref="I26:AA26" si="9">AVERAGE(I10:I22)</f>
        <v>5143.9230769230771</v>
      </c>
      <c r="J26" s="66">
        <f t="shared" si="9"/>
        <v>7061.7692307692305</v>
      </c>
      <c r="K26" s="66">
        <f t="shared" si="9"/>
        <v>5962.9531316813354</v>
      </c>
      <c r="L26" s="65">
        <f t="shared" ref="L26" si="10">SUM(K26/$E26)</f>
        <v>0.35724518078443535</v>
      </c>
      <c r="M26" s="66">
        <f t="shared" si="9"/>
        <v>8293.538461538461</v>
      </c>
      <c r="N26" s="66">
        <f t="shared" si="9"/>
        <v>9731.3076923076915</v>
      </c>
      <c r="O26" s="66">
        <f t="shared" si="9"/>
        <v>8561.1801559021278</v>
      </c>
      <c r="P26" s="65">
        <f t="shared" ref="P26" si="11">SUM(O26/$E26)</f>
        <v>0.51290699171754306</v>
      </c>
      <c r="Q26" s="66">
        <f t="shared" si="9"/>
        <v>322.84615384615387</v>
      </c>
      <c r="R26" s="66">
        <f t="shared" si="9"/>
        <v>450.84615384615387</v>
      </c>
      <c r="S26" s="66">
        <f t="shared" si="9"/>
        <v>362.43362732145516</v>
      </c>
      <c r="T26" s="65">
        <f t="shared" ref="T26" si="12">SUM(S26/$E26)</f>
        <v>2.1713681770680619E-2</v>
      </c>
      <c r="U26" s="66">
        <f t="shared" si="9"/>
        <v>321.69230769230768</v>
      </c>
      <c r="V26" s="66">
        <f t="shared" si="9"/>
        <v>476.76923076923077</v>
      </c>
      <c r="W26" s="66">
        <f t="shared" si="9"/>
        <v>363.50929307769036</v>
      </c>
      <c r="X26" s="65">
        <f t="shared" ref="X26" si="13">SUM(W26/$E26)</f>
        <v>2.1778125746520074E-2</v>
      </c>
      <c r="Y26" s="66">
        <f t="shared" si="9"/>
        <v>0.46153846153846156</v>
      </c>
      <c r="Z26" s="66">
        <f t="shared" si="9"/>
        <v>112</v>
      </c>
      <c r="AA26" s="66">
        <f t="shared" si="9"/>
        <v>33.274247491638796</v>
      </c>
      <c r="AB26" s="65">
        <f t="shared" ref="AB26" si="14">SUM(AA26/$E26)</f>
        <v>1.993486163334111E-3</v>
      </c>
    </row>
    <row r="28" spans="1:28">
      <c r="G28" s="61"/>
    </row>
  </sheetData>
  <mergeCells count="8">
    <mergeCell ref="U7:X7"/>
    <mergeCell ref="Y7:AB7"/>
    <mergeCell ref="B6:C6"/>
    <mergeCell ref="A7:A8"/>
    <mergeCell ref="B7:B8"/>
    <mergeCell ref="I7:L7"/>
    <mergeCell ref="M7:P7"/>
    <mergeCell ref="Q7:T7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topLeftCell="A7" zoomScaleNormal="100" workbookViewId="0">
      <selection activeCell="C10" sqref="C10"/>
    </sheetView>
  </sheetViews>
  <sheetFormatPr defaultRowHeight="14.4"/>
  <cols>
    <col min="1" max="1" width="15.21875" customWidth="1"/>
    <col min="4" max="4" width="12.109375" customWidth="1"/>
    <col min="5" max="5" width="12.44140625" customWidth="1"/>
  </cols>
  <sheetData>
    <row r="1" spans="1:9">
      <c r="A1" s="40" t="s">
        <v>155</v>
      </c>
      <c r="E1" t="s">
        <v>55</v>
      </c>
    </row>
    <row r="3" spans="1:9" s="40" customFormat="1">
      <c r="A3" s="40" t="s">
        <v>117</v>
      </c>
      <c r="C3" s="40" t="s">
        <v>114</v>
      </c>
    </row>
    <row r="4" spans="1:9" s="40" customFormat="1"/>
    <row r="5" spans="1:9">
      <c r="A5" s="40" t="s">
        <v>116</v>
      </c>
      <c r="C5" s="40" t="s">
        <v>96</v>
      </c>
    </row>
    <row r="7" spans="1:9">
      <c r="C7" s="90" t="s">
        <v>56</v>
      </c>
      <c r="D7" s="90"/>
      <c r="E7" s="90"/>
      <c r="F7" s="91"/>
    </row>
    <row r="9" spans="1:9">
      <c r="A9" s="1" t="s">
        <v>57</v>
      </c>
      <c r="B9" s="40" t="s">
        <v>115</v>
      </c>
      <c r="C9" s="77" t="s">
        <v>0</v>
      </c>
      <c r="D9" s="6" t="s">
        <v>3</v>
      </c>
      <c r="E9" s="6" t="s">
        <v>4</v>
      </c>
      <c r="F9" s="6" t="s">
        <v>2</v>
      </c>
      <c r="G9" s="6" t="s">
        <v>2</v>
      </c>
      <c r="H9" s="6" t="s">
        <v>2</v>
      </c>
      <c r="I9" s="6" t="s">
        <v>2</v>
      </c>
    </row>
    <row r="10" spans="1:9">
      <c r="A10" s="2" t="s">
        <v>1</v>
      </c>
      <c r="C10" s="48" t="s">
        <v>2</v>
      </c>
      <c r="D10" s="6"/>
      <c r="E10" s="6" t="s">
        <v>5</v>
      </c>
      <c r="F10" s="6" t="s">
        <v>8</v>
      </c>
      <c r="G10" s="6" t="s">
        <v>6</v>
      </c>
      <c r="H10" s="6" t="s">
        <v>7</v>
      </c>
      <c r="I10" s="6" t="s">
        <v>9</v>
      </c>
    </row>
    <row r="11" spans="1:9">
      <c r="A11" s="6"/>
    </row>
    <row r="12" spans="1:9">
      <c r="A12" s="6">
        <v>1</v>
      </c>
      <c r="C12">
        <v>22355</v>
      </c>
      <c r="D12">
        <v>0</v>
      </c>
      <c r="E12">
        <v>194</v>
      </c>
      <c r="F12">
        <v>506</v>
      </c>
      <c r="G12">
        <v>11837</v>
      </c>
      <c r="H12">
        <v>8008</v>
      </c>
      <c r="I12">
        <v>166</v>
      </c>
    </row>
    <row r="13" spans="1:9">
      <c r="A13" s="6">
        <v>2</v>
      </c>
      <c r="C13">
        <v>22666</v>
      </c>
      <c r="D13">
        <v>596</v>
      </c>
      <c r="E13">
        <v>285</v>
      </c>
      <c r="F13">
        <v>505</v>
      </c>
      <c r="G13">
        <v>11658</v>
      </c>
      <c r="H13">
        <v>8489</v>
      </c>
      <c r="I13">
        <v>166</v>
      </c>
    </row>
    <row r="14" spans="1:9">
      <c r="A14" s="6">
        <v>3</v>
      </c>
      <c r="C14">
        <v>22329</v>
      </c>
      <c r="D14">
        <v>62</v>
      </c>
      <c r="E14">
        <v>399</v>
      </c>
      <c r="F14">
        <v>553</v>
      </c>
      <c r="G14">
        <v>11321</v>
      </c>
      <c r="H14">
        <v>8454</v>
      </c>
      <c r="I14">
        <v>166</v>
      </c>
    </row>
    <row r="15" spans="1:9">
      <c r="A15" s="6">
        <v>4</v>
      </c>
      <c r="C15">
        <v>21989</v>
      </c>
      <c r="D15">
        <v>22</v>
      </c>
      <c r="E15">
        <v>362</v>
      </c>
      <c r="F15">
        <v>551</v>
      </c>
      <c r="G15">
        <v>11050</v>
      </c>
      <c r="H15">
        <v>8408</v>
      </c>
      <c r="I15">
        <v>166</v>
      </c>
    </row>
    <row r="16" spans="1:9">
      <c r="A16" s="6">
        <v>5</v>
      </c>
    </row>
    <row r="17" spans="1:9">
      <c r="A17" s="6">
        <v>6</v>
      </c>
      <c r="B17" s="49" t="s">
        <v>11</v>
      </c>
      <c r="C17" s="49"/>
      <c r="E17" s="40"/>
      <c r="F17" s="40"/>
      <c r="G17" s="40"/>
      <c r="H17" s="40"/>
      <c r="I17" s="40"/>
    </row>
    <row r="18" spans="1:9">
      <c r="A18" s="6">
        <v>7</v>
      </c>
      <c r="C18">
        <v>19684</v>
      </c>
      <c r="D18">
        <v>16</v>
      </c>
      <c r="E18">
        <v>2095</v>
      </c>
      <c r="F18">
        <v>550</v>
      </c>
      <c r="G18">
        <v>9030</v>
      </c>
      <c r="H18">
        <v>8124</v>
      </c>
      <c r="I18">
        <v>167</v>
      </c>
    </row>
    <row r="19" spans="1:9">
      <c r="A19" s="6">
        <v>8</v>
      </c>
      <c r="C19">
        <v>18262</v>
      </c>
      <c r="D19">
        <v>7</v>
      </c>
      <c r="E19">
        <v>1429</v>
      </c>
      <c r="F19">
        <v>549</v>
      </c>
      <c r="G19">
        <v>7902</v>
      </c>
      <c r="H19">
        <v>7885</v>
      </c>
      <c r="I19">
        <v>167</v>
      </c>
    </row>
    <row r="20" spans="1:9">
      <c r="A20" s="6">
        <v>9</v>
      </c>
      <c r="C20">
        <v>17967</v>
      </c>
      <c r="D20">
        <v>7</v>
      </c>
      <c r="F20">
        <v>518</v>
      </c>
      <c r="G20">
        <v>7843</v>
      </c>
      <c r="H20">
        <v>7709</v>
      </c>
      <c r="I20">
        <v>167</v>
      </c>
    </row>
    <row r="21" spans="1:9">
      <c r="A21" s="6">
        <v>10</v>
      </c>
      <c r="C21">
        <v>17552</v>
      </c>
      <c r="D21">
        <v>128</v>
      </c>
      <c r="E21" s="9" t="s">
        <v>58</v>
      </c>
      <c r="F21">
        <v>501</v>
      </c>
      <c r="G21">
        <v>7613</v>
      </c>
      <c r="H21">
        <v>7517</v>
      </c>
      <c r="I21">
        <v>167</v>
      </c>
    </row>
    <row r="22" spans="1:9">
      <c r="A22" s="6">
        <v>11</v>
      </c>
      <c r="C22">
        <v>17113</v>
      </c>
      <c r="D22">
        <v>42</v>
      </c>
      <c r="E22">
        <v>463</v>
      </c>
      <c r="F22">
        <v>495</v>
      </c>
      <c r="G22">
        <v>7386</v>
      </c>
      <c r="H22">
        <v>7374</v>
      </c>
      <c r="I22">
        <v>167</v>
      </c>
    </row>
    <row r="23" spans="1:9">
      <c r="A23" s="6">
        <v>12</v>
      </c>
      <c r="C23">
        <v>17278</v>
      </c>
      <c r="D23">
        <v>249</v>
      </c>
      <c r="E23">
        <v>84</v>
      </c>
      <c r="F23">
        <v>496</v>
      </c>
      <c r="G23">
        <v>7363</v>
      </c>
      <c r="H23">
        <v>7529</v>
      </c>
      <c r="I23">
        <v>167</v>
      </c>
    </row>
    <row r="24" spans="1:9">
      <c r="A24" s="6">
        <v>13</v>
      </c>
      <c r="B24" s="49" t="s">
        <v>11</v>
      </c>
      <c r="C24" s="49"/>
      <c r="E24" s="40"/>
      <c r="F24" s="40"/>
      <c r="G24" s="40"/>
      <c r="H24" s="40"/>
      <c r="I24" s="40"/>
    </row>
    <row r="25" spans="1:9">
      <c r="A25" s="6">
        <v>14</v>
      </c>
      <c r="C25">
        <v>17119</v>
      </c>
      <c r="D25">
        <v>37</v>
      </c>
      <c r="E25">
        <v>196</v>
      </c>
      <c r="F25">
        <v>494</v>
      </c>
      <c r="G25">
        <v>7281</v>
      </c>
      <c r="H25">
        <v>7489</v>
      </c>
      <c r="I25">
        <v>166</v>
      </c>
    </row>
    <row r="26" spans="1:9">
      <c r="A26" s="6">
        <v>15</v>
      </c>
      <c r="C26">
        <v>17054</v>
      </c>
      <c r="D26">
        <v>45</v>
      </c>
      <c r="E26">
        <v>110</v>
      </c>
      <c r="F26">
        <v>493</v>
      </c>
      <c r="G26">
        <v>7263</v>
      </c>
      <c r="H26">
        <v>7455</v>
      </c>
      <c r="I26">
        <v>162</v>
      </c>
    </row>
    <row r="27" spans="1:9">
      <c r="A27" s="6">
        <v>16</v>
      </c>
      <c r="C27">
        <v>17196</v>
      </c>
      <c r="D27">
        <v>298</v>
      </c>
      <c r="E27">
        <v>156</v>
      </c>
      <c r="F27">
        <v>501</v>
      </c>
      <c r="G27">
        <v>7196</v>
      </c>
      <c r="H27">
        <v>7567</v>
      </c>
      <c r="I27">
        <v>162</v>
      </c>
    </row>
    <row r="28" spans="1:9">
      <c r="A28" s="6">
        <v>17</v>
      </c>
      <c r="C28">
        <v>17507</v>
      </c>
      <c r="D28">
        <v>85</v>
      </c>
      <c r="E28">
        <v>174</v>
      </c>
      <c r="F28">
        <v>516</v>
      </c>
      <c r="G28">
        <v>7117</v>
      </c>
      <c r="H28">
        <v>7547</v>
      </c>
      <c r="I28">
        <v>162</v>
      </c>
    </row>
    <row r="29" spans="1:9">
      <c r="A29" s="6">
        <v>18</v>
      </c>
      <c r="C29">
        <v>17107</v>
      </c>
      <c r="D29">
        <v>287</v>
      </c>
      <c r="E29">
        <v>287</v>
      </c>
      <c r="F29">
        <v>532</v>
      </c>
      <c r="G29">
        <v>7115</v>
      </c>
      <c r="H29">
        <v>7514</v>
      </c>
      <c r="I29">
        <v>162</v>
      </c>
    </row>
    <row r="30" spans="1:9">
      <c r="A30" s="6">
        <v>19</v>
      </c>
      <c r="C30">
        <v>17096</v>
      </c>
      <c r="D30">
        <v>155</v>
      </c>
      <c r="E30">
        <v>166</v>
      </c>
      <c r="F30">
        <v>546</v>
      </c>
      <c r="G30">
        <v>7017</v>
      </c>
      <c r="H30">
        <v>7540</v>
      </c>
      <c r="I30">
        <v>162</v>
      </c>
    </row>
    <row r="31" spans="1:9">
      <c r="A31" s="6">
        <v>20</v>
      </c>
      <c r="B31" s="49" t="s">
        <v>11</v>
      </c>
      <c r="C31" s="49"/>
      <c r="E31" s="40"/>
      <c r="F31" s="40"/>
      <c r="G31" s="40"/>
      <c r="H31" s="40"/>
      <c r="I31" s="40"/>
    </row>
    <row r="32" spans="1:9">
      <c r="A32" s="6">
        <v>21</v>
      </c>
      <c r="C32">
        <v>17288</v>
      </c>
      <c r="D32">
        <v>6</v>
      </c>
      <c r="E32">
        <v>354</v>
      </c>
      <c r="G32">
        <v>8239</v>
      </c>
      <c r="H32">
        <v>7543</v>
      </c>
      <c r="I32">
        <v>162</v>
      </c>
    </row>
    <row r="33" spans="1:9">
      <c r="A33" s="6">
        <v>22</v>
      </c>
      <c r="C33">
        <v>13489</v>
      </c>
      <c r="D33">
        <v>38</v>
      </c>
      <c r="E33">
        <v>47</v>
      </c>
      <c r="F33">
        <v>543</v>
      </c>
      <c r="G33">
        <v>6475</v>
      </c>
      <c r="H33">
        <v>7497</v>
      </c>
      <c r="I33">
        <v>161</v>
      </c>
    </row>
    <row r="34" spans="1:9">
      <c r="A34" s="6">
        <v>23</v>
      </c>
      <c r="C34">
        <v>16806</v>
      </c>
      <c r="D34">
        <v>51</v>
      </c>
      <c r="E34">
        <v>234</v>
      </c>
      <c r="F34">
        <v>542</v>
      </c>
      <c r="G34">
        <v>6765</v>
      </c>
      <c r="H34">
        <v>7586</v>
      </c>
      <c r="I34">
        <v>161</v>
      </c>
    </row>
    <row r="35" spans="1:9">
      <c r="A35" s="6">
        <v>24</v>
      </c>
    </row>
    <row r="36" spans="1:9">
      <c r="A36" s="6">
        <v>25</v>
      </c>
    </row>
    <row r="37" spans="1:9">
      <c r="A37" s="6">
        <v>26</v>
      </c>
    </row>
    <row r="38" spans="1:9">
      <c r="A38" s="6">
        <v>27</v>
      </c>
      <c r="B38" s="49" t="s">
        <v>11</v>
      </c>
      <c r="C38" s="49"/>
      <c r="E38" s="40"/>
      <c r="F38" s="40"/>
      <c r="G38" s="40"/>
      <c r="H38" s="40"/>
      <c r="I38" s="40"/>
    </row>
    <row r="39" spans="1:9">
      <c r="A39" s="6">
        <v>28</v>
      </c>
      <c r="C39">
        <v>17200</v>
      </c>
      <c r="D39">
        <v>286</v>
      </c>
      <c r="E39">
        <v>66</v>
      </c>
      <c r="F39">
        <v>550</v>
      </c>
      <c r="G39">
        <v>7310</v>
      </c>
      <c r="H39">
        <v>7430</v>
      </c>
      <c r="I39">
        <v>160</v>
      </c>
    </row>
    <row r="40" spans="1:9">
      <c r="A40" s="6">
        <v>30</v>
      </c>
      <c r="C40">
        <v>17365</v>
      </c>
      <c r="D40">
        <v>284</v>
      </c>
      <c r="E40">
        <v>119</v>
      </c>
      <c r="F40">
        <v>550</v>
      </c>
      <c r="G40">
        <v>7374</v>
      </c>
      <c r="H40">
        <v>7541</v>
      </c>
      <c r="I40">
        <v>160</v>
      </c>
    </row>
    <row r="43" spans="1:9">
      <c r="A43" s="40"/>
    </row>
    <row r="44" spans="1:9">
      <c r="A44" s="58" t="s">
        <v>133</v>
      </c>
      <c r="B44" s="53" t="s">
        <v>120</v>
      </c>
      <c r="C44" s="53" t="s">
        <v>2</v>
      </c>
      <c r="D44" s="53"/>
      <c r="E44" s="53"/>
      <c r="F44" s="87" t="s">
        <v>125</v>
      </c>
      <c r="G44" s="88"/>
      <c r="H44" s="88"/>
      <c r="I44" s="89"/>
    </row>
    <row r="45" spans="1:9">
      <c r="A45" s="54" t="s">
        <v>156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8</v>
      </c>
      <c r="G45" s="55" t="s">
        <v>6</v>
      </c>
      <c r="H45" s="55" t="s">
        <v>7</v>
      </c>
      <c r="I45" s="55" t="s">
        <v>9</v>
      </c>
    </row>
    <row r="46" spans="1:9">
      <c r="A46" s="57" t="s">
        <v>123</v>
      </c>
      <c r="B46" s="55"/>
      <c r="C46" s="55">
        <f>MIN($C$12:$C$42)</f>
        <v>13489</v>
      </c>
      <c r="D46" s="55">
        <f>SMALL($D$12:$D$42,COUNTIF($D$12:$D$42,0)+1)</f>
        <v>6</v>
      </c>
      <c r="E46" s="55">
        <f>SMALL($E$12:$E$42,COUNTIF($E$12:$E$42,0)+1)</f>
        <v>47</v>
      </c>
      <c r="F46" s="55">
        <f>SMALL($F$12:$F$42,COUNTIF($F$12:$F$42,0)+1)</f>
        <v>493</v>
      </c>
      <c r="G46" s="55">
        <f>SMALL($G$12:$G$42,COUNTIF($G$12:$G$42,0)+1)</f>
        <v>6475</v>
      </c>
      <c r="H46" s="55">
        <f>SMALL($H$12:$H$42,COUNTIF($H$12:$H$42,0)+1)</f>
        <v>7374</v>
      </c>
      <c r="I46" s="55">
        <f>SMALL($I$12:$I$42,COUNTIF($I$12:$I$42,0)+1)</f>
        <v>160</v>
      </c>
    </row>
    <row r="47" spans="1:9">
      <c r="A47" s="57" t="s">
        <v>124</v>
      </c>
      <c r="B47" s="55"/>
      <c r="C47" s="55">
        <f>MAX($C$12:$C$42)</f>
        <v>22666</v>
      </c>
      <c r="D47" s="55">
        <f>MAX($D$12:$D$42)</f>
        <v>596</v>
      </c>
      <c r="E47" s="55">
        <f>MAX($E$12:$E$42)</f>
        <v>2095</v>
      </c>
      <c r="F47" s="55">
        <f>MAX($F$12:$F$42)</f>
        <v>553</v>
      </c>
      <c r="G47" s="55">
        <f>MAX($G$12:$G$42)</f>
        <v>11837</v>
      </c>
      <c r="H47" s="55">
        <f>MAX($H$12:$H$42)</f>
        <v>8489</v>
      </c>
      <c r="I47" s="55">
        <f>MAX($I$12:$I$42)</f>
        <v>167</v>
      </c>
    </row>
    <row r="48" spans="1:9">
      <c r="A48" s="59" t="s">
        <v>118</v>
      </c>
      <c r="B48" s="55"/>
      <c r="C48" s="56">
        <f>SUM($C$12:$C$42)/$B$49</f>
        <v>18210.571428571428</v>
      </c>
      <c r="D48" s="56">
        <f>SUM($D$12:$D$42)/$B$49</f>
        <v>128.61904761904762</v>
      </c>
      <c r="E48" s="56">
        <f>SUM(SUM($E$12:$E$42)+543)/$B$49</f>
        <v>369.66666666666669</v>
      </c>
      <c r="F48" s="56">
        <f>SUM($F$12:$F$42)/$B$49</f>
        <v>499.57142857142856</v>
      </c>
      <c r="G48" s="56">
        <f>SUM($G$12:$G$42)/$B$49</f>
        <v>8197.8571428571431</v>
      </c>
      <c r="H48" s="56">
        <f>SUM($H$12:$H$42)/$B$49</f>
        <v>7724.0952380952385</v>
      </c>
      <c r="I48" s="56">
        <f>SUM($I$12:$I$42)/$B$49</f>
        <v>164.0952380952381</v>
      </c>
    </row>
    <row r="49" spans="1:9">
      <c r="A49" s="59" t="s">
        <v>2</v>
      </c>
      <c r="B49" s="59">
        <v>21</v>
      </c>
      <c r="C49" s="59"/>
      <c r="D49" s="59">
        <f>SUM($D$12:$D$42)</f>
        <v>2701</v>
      </c>
      <c r="E49" s="59">
        <f>SUM($E$12:$E$42)+543</f>
        <v>7763</v>
      </c>
      <c r="F49" s="59"/>
      <c r="G49" s="59"/>
      <c r="H49" s="59"/>
      <c r="I49" s="59"/>
    </row>
  </sheetData>
  <mergeCells count="2">
    <mergeCell ref="F44:I44"/>
    <mergeCell ref="C7:F7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C10" sqref="C10"/>
    </sheetView>
  </sheetViews>
  <sheetFormatPr defaultRowHeight="14.4"/>
  <cols>
    <col min="1" max="1" width="14.109375" customWidth="1"/>
    <col min="4" max="4" width="13.109375" customWidth="1"/>
    <col min="5" max="5" width="12.6640625" customWidth="1"/>
    <col min="6" max="6" width="7.77734375" customWidth="1"/>
  </cols>
  <sheetData>
    <row r="1" spans="1:9">
      <c r="A1" s="40" t="s">
        <v>158</v>
      </c>
      <c r="E1" t="s">
        <v>59</v>
      </c>
    </row>
    <row r="3" spans="1:9" s="40" customFormat="1">
      <c r="A3" s="40" t="s">
        <v>117</v>
      </c>
      <c r="C3" s="40" t="s">
        <v>114</v>
      </c>
    </row>
    <row r="4" spans="1:9" s="40" customFormat="1"/>
    <row r="5" spans="1:9" s="40" customFormat="1">
      <c r="A5" s="40" t="s">
        <v>116</v>
      </c>
      <c r="C5" s="40" t="s">
        <v>105</v>
      </c>
    </row>
    <row r="7" spans="1:9">
      <c r="C7" s="90" t="s">
        <v>60</v>
      </c>
      <c r="D7" s="90"/>
      <c r="E7" s="90"/>
      <c r="F7" s="91"/>
    </row>
    <row r="9" spans="1:9">
      <c r="A9" s="1" t="s">
        <v>61</v>
      </c>
      <c r="B9" s="40" t="s">
        <v>115</v>
      </c>
      <c r="C9" s="77" t="s">
        <v>0</v>
      </c>
      <c r="D9" s="6" t="s">
        <v>3</v>
      </c>
      <c r="E9" s="6" t="s">
        <v>4</v>
      </c>
      <c r="F9" s="6" t="s">
        <v>2</v>
      </c>
      <c r="G9" s="6" t="s">
        <v>2</v>
      </c>
      <c r="H9" s="6" t="s">
        <v>2</v>
      </c>
      <c r="I9" s="6" t="s">
        <v>2</v>
      </c>
    </row>
    <row r="10" spans="1:9">
      <c r="A10" s="2" t="s">
        <v>1</v>
      </c>
      <c r="C10" s="6" t="s">
        <v>2</v>
      </c>
      <c r="D10" s="6"/>
      <c r="E10" s="6" t="s">
        <v>5</v>
      </c>
      <c r="F10" s="6" t="s">
        <v>8</v>
      </c>
      <c r="G10" s="6" t="s">
        <v>6</v>
      </c>
      <c r="H10" s="6" t="s">
        <v>7</v>
      </c>
      <c r="I10" s="6" t="s">
        <v>9</v>
      </c>
    </row>
    <row r="11" spans="1:9">
      <c r="A11" s="6"/>
    </row>
    <row r="12" spans="1:9">
      <c r="A12" s="6">
        <v>1</v>
      </c>
      <c r="C12">
        <v>17488</v>
      </c>
      <c r="D12">
        <v>216</v>
      </c>
      <c r="E12">
        <v>93</v>
      </c>
      <c r="F12">
        <v>553</v>
      </c>
      <c r="G12">
        <v>7347</v>
      </c>
      <c r="H12">
        <v>7599</v>
      </c>
      <c r="I12">
        <v>184</v>
      </c>
    </row>
    <row r="13" spans="1:9">
      <c r="A13" s="6">
        <v>2</v>
      </c>
      <c r="C13">
        <v>17384</v>
      </c>
      <c r="D13">
        <v>2</v>
      </c>
      <c r="E13">
        <v>106</v>
      </c>
      <c r="F13">
        <v>553</v>
      </c>
      <c r="G13">
        <v>7265</v>
      </c>
      <c r="H13">
        <v>7584</v>
      </c>
      <c r="I13">
        <v>184</v>
      </c>
    </row>
    <row r="14" spans="1:9">
      <c r="A14" s="6">
        <v>3</v>
      </c>
      <c r="C14">
        <v>17154</v>
      </c>
      <c r="D14">
        <v>185</v>
      </c>
      <c r="E14">
        <v>415</v>
      </c>
      <c r="F14">
        <v>553</v>
      </c>
      <c r="G14">
        <v>6911</v>
      </c>
      <c r="H14">
        <v>7581</v>
      </c>
      <c r="I14">
        <v>184</v>
      </c>
    </row>
    <row r="15" spans="1:9">
      <c r="A15" s="6">
        <v>4</v>
      </c>
      <c r="B15" s="46" t="s">
        <v>10</v>
      </c>
      <c r="C15" s="40"/>
      <c r="E15" s="40"/>
      <c r="F15" s="40"/>
      <c r="G15" s="40"/>
      <c r="H15" s="40"/>
      <c r="I15" s="40"/>
    </row>
    <row r="16" spans="1:9">
      <c r="A16" s="6">
        <v>5</v>
      </c>
      <c r="C16">
        <v>16992</v>
      </c>
      <c r="D16">
        <v>30</v>
      </c>
      <c r="E16">
        <v>192</v>
      </c>
      <c r="F16">
        <v>552</v>
      </c>
      <c r="G16">
        <v>6823</v>
      </c>
      <c r="H16">
        <v>7511</v>
      </c>
      <c r="I16">
        <v>184</v>
      </c>
    </row>
    <row r="17" spans="1:9">
      <c r="A17" s="6">
        <v>6</v>
      </c>
      <c r="C17">
        <v>16903</v>
      </c>
      <c r="D17">
        <v>23</v>
      </c>
      <c r="E17">
        <v>112</v>
      </c>
      <c r="F17">
        <v>550</v>
      </c>
      <c r="G17">
        <v>6793</v>
      </c>
      <c r="H17">
        <v>7497</v>
      </c>
      <c r="I17">
        <v>184</v>
      </c>
    </row>
    <row r="18" spans="1:9">
      <c r="A18" s="6">
        <v>7</v>
      </c>
      <c r="C18">
        <v>16801</v>
      </c>
      <c r="D18">
        <v>4</v>
      </c>
      <c r="E18">
        <v>106</v>
      </c>
      <c r="F18">
        <v>549</v>
      </c>
      <c r="G18">
        <v>6715</v>
      </c>
      <c r="H18">
        <v>7476</v>
      </c>
      <c r="I18">
        <v>184</v>
      </c>
    </row>
    <row r="19" spans="1:9">
      <c r="A19" s="6">
        <v>8</v>
      </c>
      <c r="C19">
        <v>16696</v>
      </c>
      <c r="D19">
        <v>40</v>
      </c>
      <c r="E19">
        <v>145</v>
      </c>
      <c r="F19">
        <v>547</v>
      </c>
      <c r="G19">
        <v>6668</v>
      </c>
      <c r="H19">
        <v>7434</v>
      </c>
      <c r="I19">
        <v>184</v>
      </c>
    </row>
    <row r="20" spans="1:9">
      <c r="A20" s="6">
        <v>9</v>
      </c>
      <c r="C20">
        <v>16592</v>
      </c>
      <c r="D20">
        <v>0</v>
      </c>
      <c r="E20">
        <v>104</v>
      </c>
      <c r="F20">
        <v>544</v>
      </c>
      <c r="G20">
        <v>6595</v>
      </c>
      <c r="H20">
        <v>7417</v>
      </c>
      <c r="I20">
        <v>184</v>
      </c>
    </row>
    <row r="21" spans="1:9">
      <c r="A21" s="6">
        <v>10</v>
      </c>
      <c r="C21">
        <v>16628</v>
      </c>
      <c r="D21">
        <v>166</v>
      </c>
      <c r="E21">
        <v>130</v>
      </c>
      <c r="F21">
        <v>543</v>
      </c>
      <c r="G21">
        <v>6484</v>
      </c>
      <c r="H21">
        <v>7569</v>
      </c>
      <c r="I21">
        <v>184</v>
      </c>
    </row>
    <row r="22" spans="1:9">
      <c r="A22" s="6">
        <v>11</v>
      </c>
      <c r="B22" s="46" t="s">
        <v>10</v>
      </c>
      <c r="C22" s="40"/>
      <c r="E22" s="40"/>
      <c r="F22" s="40"/>
      <c r="G22" s="40"/>
      <c r="H22" s="40"/>
      <c r="I22" s="40"/>
    </row>
    <row r="23" spans="1:9">
      <c r="A23" s="6">
        <v>12</v>
      </c>
      <c r="C23">
        <v>16813</v>
      </c>
      <c r="D23">
        <v>433</v>
      </c>
      <c r="E23">
        <v>248</v>
      </c>
      <c r="F23">
        <v>540</v>
      </c>
      <c r="G23">
        <v>6637</v>
      </c>
      <c r="H23">
        <v>7542</v>
      </c>
      <c r="I23">
        <v>184</v>
      </c>
    </row>
    <row r="24" spans="1:9">
      <c r="A24" s="6">
        <v>13</v>
      </c>
      <c r="C24">
        <v>16725</v>
      </c>
      <c r="D24">
        <v>49</v>
      </c>
      <c r="E24">
        <v>137</v>
      </c>
      <c r="F24">
        <v>539</v>
      </c>
      <c r="G24">
        <v>6551</v>
      </c>
      <c r="H24">
        <v>7544</v>
      </c>
      <c r="I24">
        <v>184</v>
      </c>
    </row>
    <row r="25" spans="1:9">
      <c r="A25" s="6">
        <v>14</v>
      </c>
      <c r="C25">
        <v>17031</v>
      </c>
      <c r="D25">
        <v>401</v>
      </c>
      <c r="E25">
        <v>95</v>
      </c>
      <c r="F25">
        <v>539</v>
      </c>
      <c r="G25">
        <v>6820</v>
      </c>
      <c r="H25">
        <v>7581</v>
      </c>
      <c r="I25">
        <v>184</v>
      </c>
    </row>
    <row r="26" spans="1:9">
      <c r="A26" s="6">
        <v>15</v>
      </c>
      <c r="C26">
        <v>16910</v>
      </c>
      <c r="D26">
        <v>1</v>
      </c>
      <c r="E26">
        <v>122</v>
      </c>
      <c r="F26">
        <v>539</v>
      </c>
      <c r="G26">
        <v>6730</v>
      </c>
      <c r="H26">
        <v>7557</v>
      </c>
      <c r="I26">
        <v>184</v>
      </c>
    </row>
    <row r="27" spans="1:9">
      <c r="A27" s="6">
        <v>16</v>
      </c>
      <c r="C27">
        <v>16765</v>
      </c>
      <c r="D27">
        <v>0</v>
      </c>
      <c r="E27">
        <v>145</v>
      </c>
      <c r="F27">
        <v>533</v>
      </c>
      <c r="G27">
        <v>6649</v>
      </c>
      <c r="H27">
        <v>7507</v>
      </c>
      <c r="I27">
        <v>182</v>
      </c>
    </row>
    <row r="28" spans="1:9">
      <c r="A28" s="6">
        <v>17</v>
      </c>
      <c r="C28">
        <v>16839</v>
      </c>
      <c r="D28">
        <v>157</v>
      </c>
      <c r="E28">
        <v>83</v>
      </c>
      <c r="F28">
        <v>533</v>
      </c>
      <c r="G28">
        <v>6595</v>
      </c>
      <c r="H28">
        <v>7636</v>
      </c>
      <c r="I28">
        <v>181</v>
      </c>
    </row>
    <row r="29" spans="1:9">
      <c r="A29" s="6">
        <v>18</v>
      </c>
      <c r="B29" s="46" t="s">
        <v>10</v>
      </c>
      <c r="C29" s="40"/>
      <c r="E29" s="40"/>
      <c r="F29" s="40"/>
      <c r="G29" s="40"/>
      <c r="H29" s="40"/>
      <c r="I29" s="40"/>
    </row>
    <row r="30" spans="1:9">
      <c r="A30" s="6">
        <v>19</v>
      </c>
      <c r="C30">
        <v>16655</v>
      </c>
      <c r="D30">
        <v>2</v>
      </c>
      <c r="E30">
        <v>186</v>
      </c>
      <c r="F30">
        <v>533</v>
      </c>
      <c r="G30">
        <v>6470</v>
      </c>
      <c r="H30">
        <v>7590</v>
      </c>
      <c r="I30">
        <v>180</v>
      </c>
    </row>
    <row r="31" spans="1:9">
      <c r="A31" s="6">
        <v>20</v>
      </c>
      <c r="C31">
        <v>16966</v>
      </c>
      <c r="D31">
        <v>434</v>
      </c>
      <c r="E31">
        <v>123</v>
      </c>
      <c r="F31">
        <v>533</v>
      </c>
      <c r="G31">
        <v>6780</v>
      </c>
      <c r="H31">
        <v>7595</v>
      </c>
      <c r="I31">
        <v>180</v>
      </c>
    </row>
    <row r="32" spans="1:9">
      <c r="A32" s="6">
        <v>21</v>
      </c>
      <c r="C32">
        <v>17181</v>
      </c>
      <c r="D32">
        <v>331</v>
      </c>
      <c r="E32">
        <v>116</v>
      </c>
      <c r="F32">
        <v>541</v>
      </c>
      <c r="G32">
        <v>6767</v>
      </c>
      <c r="H32">
        <v>7821</v>
      </c>
      <c r="I32">
        <v>180</v>
      </c>
    </row>
    <row r="33" spans="1:9">
      <c r="A33" s="6">
        <v>22</v>
      </c>
      <c r="C33">
        <v>17735</v>
      </c>
      <c r="D33">
        <v>636</v>
      </c>
      <c r="E33">
        <v>82</v>
      </c>
      <c r="F33">
        <v>558</v>
      </c>
      <c r="G33">
        <v>7209</v>
      </c>
      <c r="H33">
        <v>7842</v>
      </c>
      <c r="I33">
        <v>180</v>
      </c>
    </row>
    <row r="34" spans="1:9">
      <c r="A34" s="6">
        <v>23</v>
      </c>
      <c r="C34">
        <v>17638</v>
      </c>
      <c r="D34">
        <v>4</v>
      </c>
      <c r="E34">
        <v>101</v>
      </c>
      <c r="F34">
        <v>558</v>
      </c>
      <c r="G34">
        <v>7144</v>
      </c>
      <c r="H34">
        <v>7822</v>
      </c>
      <c r="I34">
        <v>180</v>
      </c>
    </row>
    <row r="35" spans="1:9">
      <c r="A35" s="6">
        <v>24</v>
      </c>
      <c r="C35">
        <v>17632</v>
      </c>
      <c r="D35">
        <v>99</v>
      </c>
      <c r="E35">
        <v>105</v>
      </c>
      <c r="F35">
        <v>558</v>
      </c>
      <c r="G35">
        <v>7120</v>
      </c>
      <c r="H35">
        <v>7840</v>
      </c>
      <c r="I35">
        <v>180</v>
      </c>
    </row>
    <row r="36" spans="1:9">
      <c r="A36" s="6">
        <v>25</v>
      </c>
      <c r="B36" s="46" t="s">
        <v>10</v>
      </c>
      <c r="C36" s="40"/>
      <c r="E36" s="40"/>
      <c r="F36" s="40"/>
      <c r="G36" s="40"/>
      <c r="H36" s="40"/>
      <c r="I36" s="40"/>
    </row>
    <row r="37" spans="1:9">
      <c r="A37" s="6">
        <v>26</v>
      </c>
      <c r="C37">
        <v>18056</v>
      </c>
      <c r="D37">
        <v>547</v>
      </c>
      <c r="E37">
        <v>123</v>
      </c>
      <c r="F37">
        <v>554</v>
      </c>
      <c r="G37">
        <v>7558</v>
      </c>
      <c r="H37">
        <v>7832</v>
      </c>
      <c r="I37">
        <v>180</v>
      </c>
    </row>
    <row r="38" spans="1:9">
      <c r="A38" s="6">
        <v>27</v>
      </c>
      <c r="C38">
        <v>18432</v>
      </c>
      <c r="D38">
        <v>465</v>
      </c>
      <c r="E38">
        <v>89</v>
      </c>
      <c r="F38">
        <v>554</v>
      </c>
      <c r="G38">
        <v>7952</v>
      </c>
      <c r="H38">
        <v>7817</v>
      </c>
      <c r="I38">
        <v>180</v>
      </c>
    </row>
    <row r="39" spans="1:9">
      <c r="A39" s="6">
        <v>28</v>
      </c>
      <c r="C39">
        <v>18754</v>
      </c>
      <c r="D39">
        <v>486</v>
      </c>
      <c r="E39">
        <v>134</v>
      </c>
      <c r="F39">
        <v>554</v>
      </c>
      <c r="G39">
        <v>8291</v>
      </c>
      <c r="H39">
        <v>7812</v>
      </c>
      <c r="I39">
        <v>179</v>
      </c>
    </row>
    <row r="40" spans="1:9">
      <c r="A40" s="6">
        <v>29</v>
      </c>
      <c r="C40">
        <v>18666</v>
      </c>
      <c r="D40">
        <v>0</v>
      </c>
      <c r="E40">
        <v>88</v>
      </c>
      <c r="F40">
        <v>550</v>
      </c>
      <c r="G40">
        <v>8234</v>
      </c>
      <c r="H40">
        <v>7804</v>
      </c>
      <c r="I40">
        <v>179</v>
      </c>
    </row>
    <row r="41" spans="1:9">
      <c r="A41" s="6">
        <v>30</v>
      </c>
    </row>
    <row r="42" spans="1:9">
      <c r="A42" s="6">
        <v>31</v>
      </c>
      <c r="C42">
        <v>19280</v>
      </c>
      <c r="D42">
        <v>270</v>
      </c>
      <c r="E42">
        <v>124</v>
      </c>
      <c r="F42">
        <v>642</v>
      </c>
      <c r="G42">
        <v>8193</v>
      </c>
      <c r="H42">
        <v>7706</v>
      </c>
      <c r="I42">
        <v>178</v>
      </c>
    </row>
    <row r="44" spans="1:9">
      <c r="A44" s="58" t="s">
        <v>161</v>
      </c>
      <c r="B44" s="53" t="s">
        <v>120</v>
      </c>
      <c r="C44" s="53" t="s">
        <v>2</v>
      </c>
      <c r="D44" s="53"/>
      <c r="E44" s="53"/>
      <c r="F44" s="87" t="s">
        <v>125</v>
      </c>
      <c r="G44" s="88"/>
      <c r="H44" s="88"/>
      <c r="I44" s="89"/>
    </row>
    <row r="45" spans="1:9">
      <c r="A45" s="54" t="s">
        <v>159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8</v>
      </c>
      <c r="G45" s="55" t="s">
        <v>6</v>
      </c>
      <c r="H45" s="55" t="s">
        <v>7</v>
      </c>
      <c r="I45" s="55" t="s">
        <v>9</v>
      </c>
    </row>
    <row r="46" spans="1:9">
      <c r="A46" s="57" t="s">
        <v>123</v>
      </c>
      <c r="B46" s="55"/>
      <c r="C46" s="55">
        <f>MIN($C$12:$C$42)</f>
        <v>16592</v>
      </c>
      <c r="D46" s="55">
        <f>SMALL($D$12:$D$42,COUNTIF($D$12:$D$42,0)+1)</f>
        <v>1</v>
      </c>
      <c r="E46" s="55">
        <f>SMALL($E$12:$E$42,COUNTIF($E$12:$E$42,0)+1)</f>
        <v>82</v>
      </c>
      <c r="F46" s="55">
        <f>SMALL($F$12:$F$42,COUNTIF($F$12:$F$42,0)+1)</f>
        <v>533</v>
      </c>
      <c r="G46" s="55">
        <f>SMALL($G$12:$G$42,COUNTIF($G$12:$G$42,0)+1)</f>
        <v>6470</v>
      </c>
      <c r="H46" s="55">
        <f>SMALL($H$12:$H$42,COUNTIF($H$12:$H$42,0)+1)</f>
        <v>7417</v>
      </c>
      <c r="I46" s="55">
        <f>SMALL($I$12:$I$42,COUNTIF($I$12:$I$42,0)+1)</f>
        <v>178</v>
      </c>
    </row>
    <row r="47" spans="1:9">
      <c r="A47" s="57" t="s">
        <v>124</v>
      </c>
      <c r="B47" s="55"/>
      <c r="C47" s="55">
        <f>MAX($C$12:$C$42)</f>
        <v>19280</v>
      </c>
      <c r="D47" s="55">
        <f>MAX($D$12:$D$42)</f>
        <v>636</v>
      </c>
      <c r="E47" s="55">
        <f>MAX($E$12:$E$42)</f>
        <v>415</v>
      </c>
      <c r="F47" s="55">
        <f>MAX($F$12:$F$42)</f>
        <v>642</v>
      </c>
      <c r="G47" s="55">
        <f>MAX($G$12:$G$42)</f>
        <v>8291</v>
      </c>
      <c r="H47" s="55">
        <f>MAX($H$12:$H$42)</f>
        <v>7842</v>
      </c>
      <c r="I47" s="55">
        <f>MAX($I$12:$I$42)</f>
        <v>184</v>
      </c>
    </row>
    <row r="48" spans="1:9">
      <c r="A48" s="59" t="s">
        <v>118</v>
      </c>
      <c r="B48" s="55"/>
      <c r="C48" s="56">
        <f>SUM($C$12:$C$42)/$B$49</f>
        <v>17335.23076923077</v>
      </c>
      <c r="D48" s="56">
        <f>SUM($D$12:$D$42)/$B$49</f>
        <v>191.57692307692307</v>
      </c>
      <c r="E48" s="56">
        <f>SUM($E$12:$E$42)/$B$49</f>
        <v>134.76923076923077</v>
      </c>
      <c r="F48" s="56">
        <f>SUM($F$12:$F$42)/$B$49</f>
        <v>550.07692307692309</v>
      </c>
      <c r="G48" s="56">
        <f>SUM($G$12:$G$42)/$B$49</f>
        <v>7050.0384615384619</v>
      </c>
      <c r="H48" s="56">
        <f>SUM($H$12:$H$42)/$B$49</f>
        <v>7635.2307692307695</v>
      </c>
      <c r="I48" s="56">
        <f>SUM($I$12:$I$42)/$B$49</f>
        <v>181.96153846153845</v>
      </c>
    </row>
    <row r="49" spans="1:9">
      <c r="A49" s="59" t="s">
        <v>2</v>
      </c>
      <c r="B49" s="59">
        <v>26</v>
      </c>
      <c r="C49" s="59"/>
      <c r="D49" s="59">
        <f>SUM($D$12:$D$42)</f>
        <v>4981</v>
      </c>
      <c r="E49" s="59">
        <f>SUM($E$12:$E$42)</f>
        <v>3504</v>
      </c>
      <c r="F49" s="59"/>
      <c r="G49" s="59"/>
      <c r="H49" s="59"/>
      <c r="I49" s="59"/>
    </row>
  </sheetData>
  <mergeCells count="2">
    <mergeCell ref="F44:I44"/>
    <mergeCell ref="C7:F7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C9" sqref="C9"/>
    </sheetView>
  </sheetViews>
  <sheetFormatPr defaultRowHeight="14.4"/>
  <cols>
    <col min="1" max="1" width="16.21875" customWidth="1"/>
    <col min="4" max="4" width="12" bestFit="1" customWidth="1"/>
    <col min="5" max="5" width="12" customWidth="1"/>
  </cols>
  <sheetData>
    <row r="1" spans="1:9">
      <c r="A1" s="40" t="s">
        <v>162</v>
      </c>
      <c r="E1" t="s">
        <v>62</v>
      </c>
    </row>
    <row r="3" spans="1:9" s="40" customFormat="1">
      <c r="A3" s="40" t="s">
        <v>117</v>
      </c>
      <c r="C3" s="40" t="s">
        <v>114</v>
      </c>
    </row>
    <row r="4" spans="1:9" s="40" customFormat="1"/>
    <row r="5" spans="1:9" s="40" customFormat="1">
      <c r="A5" s="40" t="s">
        <v>116</v>
      </c>
      <c r="C5" s="40" t="s">
        <v>106</v>
      </c>
    </row>
    <row r="7" spans="1:9">
      <c r="C7" s="90" t="s">
        <v>63</v>
      </c>
      <c r="D7" s="90"/>
      <c r="E7" s="90"/>
      <c r="F7" s="91"/>
    </row>
    <row r="9" spans="1:9">
      <c r="A9" s="1" t="s">
        <v>64</v>
      </c>
      <c r="B9" s="40" t="s">
        <v>115</v>
      </c>
      <c r="C9" s="77" t="s">
        <v>0</v>
      </c>
      <c r="D9" s="6" t="s">
        <v>3</v>
      </c>
      <c r="E9" s="6" t="s">
        <v>4</v>
      </c>
      <c r="F9" s="6" t="s">
        <v>2</v>
      </c>
      <c r="G9" s="6" t="s">
        <v>2</v>
      </c>
      <c r="H9" s="6" t="s">
        <v>2</v>
      </c>
      <c r="I9" s="6" t="s">
        <v>2</v>
      </c>
    </row>
    <row r="10" spans="1:9">
      <c r="A10" s="2" t="s">
        <v>1</v>
      </c>
      <c r="C10" s="6" t="s">
        <v>2</v>
      </c>
      <c r="D10" s="6"/>
      <c r="E10" s="6" t="s">
        <v>5</v>
      </c>
      <c r="F10" s="6" t="s">
        <v>8</v>
      </c>
      <c r="G10" s="6" t="s">
        <v>6</v>
      </c>
      <c r="H10" s="6" t="s">
        <v>7</v>
      </c>
      <c r="I10" s="6" t="s">
        <v>9</v>
      </c>
    </row>
    <row r="11" spans="1:9">
      <c r="A11" s="6"/>
    </row>
    <row r="12" spans="1:9">
      <c r="A12" s="6">
        <v>1</v>
      </c>
      <c r="B12" s="46" t="s">
        <v>10</v>
      </c>
      <c r="C12" s="40"/>
      <c r="E12" s="40"/>
      <c r="F12" s="40"/>
      <c r="G12" s="40"/>
      <c r="H12" s="40"/>
      <c r="I12" s="40"/>
    </row>
    <row r="13" spans="1:9">
      <c r="A13" s="6">
        <v>2</v>
      </c>
      <c r="C13">
        <v>19096</v>
      </c>
      <c r="D13">
        <v>51</v>
      </c>
      <c r="E13">
        <v>235</v>
      </c>
      <c r="F13">
        <v>642</v>
      </c>
      <c r="G13">
        <v>8098</v>
      </c>
      <c r="H13">
        <v>7580</v>
      </c>
      <c r="I13">
        <v>178</v>
      </c>
    </row>
    <row r="14" spans="1:9">
      <c r="A14" s="6">
        <v>3</v>
      </c>
      <c r="C14">
        <v>18786</v>
      </c>
      <c r="D14">
        <v>85</v>
      </c>
      <c r="E14">
        <v>395</v>
      </c>
      <c r="F14">
        <v>642</v>
      </c>
      <c r="G14">
        <v>7785</v>
      </c>
      <c r="H14">
        <v>7504</v>
      </c>
      <c r="I14">
        <v>178</v>
      </c>
    </row>
    <row r="15" spans="1:9">
      <c r="A15" s="6">
        <v>4</v>
      </c>
      <c r="C15">
        <v>19274</v>
      </c>
      <c r="D15">
        <v>798</v>
      </c>
      <c r="E15">
        <v>310</v>
      </c>
      <c r="F15">
        <v>642</v>
      </c>
      <c r="G15">
        <v>8244</v>
      </c>
      <c r="H15">
        <v>7467</v>
      </c>
      <c r="I15">
        <v>178</v>
      </c>
    </row>
    <row r="16" spans="1:9">
      <c r="A16" s="6">
        <v>5</v>
      </c>
      <c r="C16">
        <v>19175</v>
      </c>
      <c r="D16">
        <v>5</v>
      </c>
      <c r="E16">
        <v>104</v>
      </c>
      <c r="F16">
        <v>642</v>
      </c>
      <c r="G16">
        <v>8197</v>
      </c>
      <c r="H16">
        <v>7429</v>
      </c>
      <c r="I16">
        <v>177</v>
      </c>
    </row>
    <row r="17" spans="1:9">
      <c r="A17" s="6">
        <v>6</v>
      </c>
      <c r="C17">
        <v>19064</v>
      </c>
      <c r="D17">
        <v>0</v>
      </c>
      <c r="E17">
        <v>111</v>
      </c>
      <c r="F17">
        <v>641</v>
      </c>
      <c r="G17">
        <v>8152</v>
      </c>
      <c r="H17">
        <v>7400</v>
      </c>
      <c r="I17">
        <v>176</v>
      </c>
    </row>
    <row r="18" spans="1:9">
      <c r="A18" s="6">
        <v>7</v>
      </c>
      <c r="C18">
        <v>19385</v>
      </c>
      <c r="D18">
        <v>440</v>
      </c>
      <c r="E18">
        <v>119</v>
      </c>
      <c r="F18">
        <v>714</v>
      </c>
      <c r="G18">
        <v>8322</v>
      </c>
      <c r="H18">
        <v>7398</v>
      </c>
      <c r="I18">
        <v>176</v>
      </c>
    </row>
    <row r="19" spans="1:9">
      <c r="A19" s="6">
        <v>8</v>
      </c>
      <c r="B19" s="46" t="s">
        <v>10</v>
      </c>
      <c r="C19" s="40"/>
      <c r="E19" s="40"/>
      <c r="F19" s="40"/>
      <c r="G19" s="40"/>
      <c r="H19" s="40"/>
      <c r="I19" s="40"/>
    </row>
    <row r="20" spans="1:9">
      <c r="A20" s="6">
        <v>9</v>
      </c>
      <c r="C20">
        <v>19933</v>
      </c>
      <c r="D20">
        <v>680</v>
      </c>
      <c r="E20">
        <v>132</v>
      </c>
      <c r="F20">
        <v>710</v>
      </c>
      <c r="G20">
        <v>8874</v>
      </c>
      <c r="H20">
        <v>7372</v>
      </c>
      <c r="I20">
        <v>173</v>
      </c>
    </row>
    <row r="21" spans="1:9">
      <c r="A21" s="6">
        <v>10</v>
      </c>
      <c r="C21">
        <v>20057</v>
      </c>
      <c r="D21">
        <v>224</v>
      </c>
      <c r="E21">
        <v>100</v>
      </c>
      <c r="F21">
        <v>710</v>
      </c>
      <c r="G21">
        <v>9012</v>
      </c>
      <c r="H21">
        <v>7352</v>
      </c>
      <c r="I21">
        <v>173</v>
      </c>
    </row>
    <row r="22" spans="1:9">
      <c r="A22" s="6">
        <v>11</v>
      </c>
      <c r="C22">
        <v>19987</v>
      </c>
      <c r="D22">
        <v>0</v>
      </c>
      <c r="E22">
        <v>70</v>
      </c>
      <c r="F22">
        <v>710</v>
      </c>
      <c r="G22">
        <v>8991</v>
      </c>
      <c r="H22">
        <v>7337</v>
      </c>
      <c r="I22">
        <v>175</v>
      </c>
    </row>
    <row r="23" spans="1:9">
      <c r="A23" s="6">
        <v>12</v>
      </c>
      <c r="C23">
        <v>19985</v>
      </c>
      <c r="D23">
        <v>110</v>
      </c>
      <c r="E23">
        <v>112</v>
      </c>
      <c r="F23">
        <v>707</v>
      </c>
      <c r="G23">
        <v>8910</v>
      </c>
      <c r="H23">
        <v>7406</v>
      </c>
      <c r="I23">
        <v>155</v>
      </c>
    </row>
    <row r="24" spans="1:9">
      <c r="A24" s="6">
        <v>13</v>
      </c>
      <c r="C24">
        <v>19958</v>
      </c>
      <c r="D24">
        <v>45</v>
      </c>
      <c r="E24">
        <v>72</v>
      </c>
      <c r="F24">
        <v>718</v>
      </c>
      <c r="G24">
        <v>8868</v>
      </c>
      <c r="H24">
        <v>7396</v>
      </c>
      <c r="I24">
        <v>155</v>
      </c>
    </row>
    <row r="25" spans="1:9">
      <c r="A25" s="6">
        <v>14</v>
      </c>
      <c r="C25">
        <v>20983</v>
      </c>
      <c r="D25">
        <v>1120</v>
      </c>
      <c r="E25">
        <v>95</v>
      </c>
      <c r="F25">
        <v>723</v>
      </c>
      <c r="G25">
        <v>9861</v>
      </c>
      <c r="H25">
        <v>7412</v>
      </c>
      <c r="I25">
        <v>155</v>
      </c>
    </row>
    <row r="26" spans="1:9">
      <c r="A26" s="6">
        <v>15</v>
      </c>
      <c r="B26" s="46" t="s">
        <v>10</v>
      </c>
      <c r="C26" s="40"/>
      <c r="E26" s="40"/>
      <c r="F26" s="40"/>
      <c r="G26" s="40"/>
      <c r="H26" s="40"/>
      <c r="I26" s="40"/>
    </row>
    <row r="27" spans="1:9">
      <c r="A27" s="6">
        <v>16</v>
      </c>
    </row>
    <row r="28" spans="1:9">
      <c r="A28" s="6">
        <v>17</v>
      </c>
      <c r="C28">
        <v>20724</v>
      </c>
      <c r="D28">
        <v>96</v>
      </c>
      <c r="E28">
        <v>284</v>
      </c>
      <c r="F28">
        <v>719</v>
      </c>
      <c r="G28">
        <v>9512</v>
      </c>
      <c r="H28">
        <v>7529</v>
      </c>
      <c r="I28">
        <v>155</v>
      </c>
    </row>
    <row r="29" spans="1:9">
      <c r="A29" s="6">
        <v>18</v>
      </c>
      <c r="C29">
        <v>20645</v>
      </c>
      <c r="D29">
        <v>20</v>
      </c>
      <c r="E29">
        <v>99</v>
      </c>
      <c r="F29">
        <v>718</v>
      </c>
      <c r="G29">
        <v>9433</v>
      </c>
      <c r="H29">
        <v>7534</v>
      </c>
      <c r="I29">
        <v>153</v>
      </c>
    </row>
    <row r="30" spans="1:9">
      <c r="A30" s="6">
        <v>19</v>
      </c>
      <c r="C30">
        <v>20912</v>
      </c>
      <c r="D30">
        <v>335</v>
      </c>
      <c r="E30">
        <v>68</v>
      </c>
      <c r="F30">
        <v>717</v>
      </c>
      <c r="G30">
        <v>9563</v>
      </c>
      <c r="H30">
        <v>7674</v>
      </c>
      <c r="I30">
        <v>153</v>
      </c>
    </row>
    <row r="31" spans="1:9">
      <c r="A31" s="6">
        <v>20</v>
      </c>
      <c r="C31">
        <v>21650</v>
      </c>
      <c r="D31">
        <v>856</v>
      </c>
      <c r="E31">
        <v>118</v>
      </c>
      <c r="F31">
        <v>718</v>
      </c>
      <c r="G31">
        <v>10000</v>
      </c>
      <c r="H31">
        <v>7985</v>
      </c>
      <c r="I31">
        <v>152</v>
      </c>
    </row>
    <row r="32" spans="1:9">
      <c r="A32" s="6">
        <v>21</v>
      </c>
      <c r="C32">
        <v>21729</v>
      </c>
      <c r="D32">
        <v>162</v>
      </c>
      <c r="E32">
        <v>83</v>
      </c>
      <c r="F32">
        <v>720</v>
      </c>
      <c r="G32">
        <v>9968</v>
      </c>
      <c r="H32">
        <v>8082</v>
      </c>
      <c r="I32">
        <v>152</v>
      </c>
    </row>
    <row r="33" spans="1:9">
      <c r="A33" s="6">
        <v>22</v>
      </c>
      <c r="B33" s="46" t="s">
        <v>10</v>
      </c>
      <c r="C33" s="40"/>
      <c r="E33" s="40"/>
      <c r="F33" s="40"/>
      <c r="G33" s="40"/>
      <c r="H33" s="40"/>
      <c r="I33" s="40"/>
    </row>
    <row r="34" spans="1:9">
      <c r="A34" s="6">
        <v>23</v>
      </c>
      <c r="C34">
        <v>21923</v>
      </c>
      <c r="D34">
        <v>349</v>
      </c>
      <c r="E34">
        <v>155</v>
      </c>
      <c r="F34">
        <v>717</v>
      </c>
      <c r="G34">
        <v>8070</v>
      </c>
      <c r="I34">
        <v>157</v>
      </c>
    </row>
    <row r="35" spans="1:9">
      <c r="A35" s="6">
        <v>24</v>
      </c>
      <c r="C35">
        <v>21902</v>
      </c>
      <c r="D35">
        <v>80</v>
      </c>
      <c r="E35">
        <v>101</v>
      </c>
      <c r="F35">
        <v>719</v>
      </c>
      <c r="H35">
        <v>8102</v>
      </c>
      <c r="I35">
        <v>152</v>
      </c>
    </row>
    <row r="36" spans="1:9">
      <c r="A36" s="6">
        <v>25</v>
      </c>
      <c r="C36">
        <v>21803</v>
      </c>
      <c r="D36">
        <v>0</v>
      </c>
      <c r="E36">
        <v>99</v>
      </c>
      <c r="F36">
        <v>719</v>
      </c>
      <c r="G36">
        <v>10041</v>
      </c>
      <c r="H36">
        <v>8093</v>
      </c>
      <c r="I36">
        <v>152</v>
      </c>
    </row>
    <row r="37" spans="1:9">
      <c r="A37" s="6">
        <v>26</v>
      </c>
      <c r="C37">
        <v>22068</v>
      </c>
      <c r="D37">
        <v>404</v>
      </c>
      <c r="E37">
        <v>139</v>
      </c>
      <c r="F37">
        <v>726</v>
      </c>
      <c r="G37">
        <v>8258</v>
      </c>
      <c r="H37">
        <v>8103</v>
      </c>
      <c r="I37">
        <v>151</v>
      </c>
    </row>
    <row r="38" spans="1:9">
      <c r="A38" s="6">
        <v>27</v>
      </c>
      <c r="D38">
        <v>34</v>
      </c>
      <c r="E38">
        <v>152</v>
      </c>
      <c r="F38">
        <v>726</v>
      </c>
      <c r="G38">
        <v>10132</v>
      </c>
      <c r="H38">
        <v>8154</v>
      </c>
      <c r="I38">
        <v>150</v>
      </c>
    </row>
    <row r="39" spans="1:9">
      <c r="A39" s="6">
        <v>28</v>
      </c>
      <c r="C39" s="3" t="s">
        <v>65</v>
      </c>
      <c r="D39">
        <v>162</v>
      </c>
      <c r="E39">
        <v>123</v>
      </c>
      <c r="F39">
        <v>729</v>
      </c>
      <c r="G39">
        <v>10063</v>
      </c>
      <c r="H39">
        <v>8229</v>
      </c>
      <c r="I39">
        <v>150</v>
      </c>
    </row>
    <row r="40" spans="1:9">
      <c r="A40" s="6">
        <v>29</v>
      </c>
      <c r="B40" s="46" t="s">
        <v>10</v>
      </c>
      <c r="C40" s="40"/>
      <c r="E40" s="40"/>
      <c r="F40" s="40"/>
      <c r="G40" s="40"/>
      <c r="H40" s="40"/>
      <c r="I40" s="40"/>
    </row>
    <row r="41" spans="1:9">
      <c r="A41" s="6">
        <v>30</v>
      </c>
      <c r="C41">
        <v>22373</v>
      </c>
      <c r="D41">
        <v>482</v>
      </c>
      <c r="E41">
        <v>135</v>
      </c>
      <c r="F41">
        <v>727</v>
      </c>
      <c r="G41">
        <v>10294</v>
      </c>
      <c r="H41">
        <v>8376</v>
      </c>
      <c r="I41">
        <v>150</v>
      </c>
    </row>
    <row r="44" spans="1:9">
      <c r="A44" s="58" t="s">
        <v>161</v>
      </c>
      <c r="B44" s="53" t="s">
        <v>120</v>
      </c>
      <c r="C44" s="53" t="s">
        <v>2</v>
      </c>
      <c r="D44" s="53"/>
      <c r="E44" s="53"/>
      <c r="F44" s="87" t="s">
        <v>125</v>
      </c>
      <c r="G44" s="88"/>
      <c r="H44" s="88"/>
      <c r="I44" s="89"/>
    </row>
    <row r="45" spans="1:9">
      <c r="A45" s="54" t="s">
        <v>160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8</v>
      </c>
      <c r="G45" s="55" t="s">
        <v>6</v>
      </c>
      <c r="H45" s="55" t="s">
        <v>7</v>
      </c>
      <c r="I45" s="55" t="s">
        <v>9</v>
      </c>
    </row>
    <row r="46" spans="1:9">
      <c r="A46" s="57" t="s">
        <v>123</v>
      </c>
      <c r="B46" s="55"/>
      <c r="C46" s="55">
        <f>MIN($C$12:$C$42)</f>
        <v>18786</v>
      </c>
      <c r="D46" s="55">
        <f>SMALL($D$12:$D$42,COUNTIF($D$12:$D$42,0)+1)</f>
        <v>5</v>
      </c>
      <c r="E46" s="55">
        <f>SMALL($E$12:$E$42,COUNTIF($E$12:$E$42,0)+1)</f>
        <v>68</v>
      </c>
      <c r="F46" s="55">
        <f>SMALL($F$12:$F$42,COUNTIF($F$12:$F$42,0)+1)</f>
        <v>641</v>
      </c>
      <c r="G46" s="55">
        <f>SMALL($G$12:$G$42,COUNTIF($G$12:$G$42,0)+1)</f>
        <v>7785</v>
      </c>
      <c r="H46" s="55">
        <f>SMALL($H$12:$H$42,COUNTIF($H$12:$H$42,0)+1)</f>
        <v>7337</v>
      </c>
      <c r="I46" s="55">
        <f>SMALL($I$12:$I$42,COUNTIF($I$12:$I$42,0)+1)</f>
        <v>150</v>
      </c>
    </row>
    <row r="47" spans="1:9">
      <c r="A47" s="57" t="s">
        <v>124</v>
      </c>
      <c r="B47" s="55"/>
      <c r="C47" s="55">
        <f>MAX($C$12:$C$42)</f>
        <v>22373</v>
      </c>
      <c r="D47" s="55">
        <f>MAX($D$12:$D$42)</f>
        <v>1120</v>
      </c>
      <c r="E47" s="55">
        <f>MAX($E$12:$E$42)</f>
        <v>395</v>
      </c>
      <c r="F47" s="55">
        <f>MAX($F$12:$F$42)</f>
        <v>729</v>
      </c>
      <c r="G47" s="55">
        <f>MAX($G$12:$G$42)</f>
        <v>10294</v>
      </c>
      <c r="H47" s="55">
        <f>MAX($H$12:$H$42)</f>
        <v>8376</v>
      </c>
      <c r="I47" s="55">
        <f>MAX($I$12:$I$42)</f>
        <v>178</v>
      </c>
    </row>
    <row r="48" spans="1:9">
      <c r="A48" s="59" t="s">
        <v>118</v>
      </c>
      <c r="B48" s="55"/>
      <c r="C48" s="56">
        <f>SUM($C$12:$C$42)/22</f>
        <v>20518.727272727272</v>
      </c>
      <c r="D48" s="56">
        <f>SUM($D$12:$D$42)/$B$49</f>
        <v>284.26086956521738</v>
      </c>
      <c r="E48" s="56">
        <f>SUM($E$12:$E$42)/$B$49</f>
        <v>148.30434782608697</v>
      </c>
      <c r="F48" s="56">
        <f>SUM($F$12:$F$42)/$B$49</f>
        <v>732.86956521739125</v>
      </c>
      <c r="G48" s="56">
        <f>SUM($G$12:$G$42)/$B$49</f>
        <v>9071.652173913044</v>
      </c>
      <c r="H48" s="56">
        <f>SUM($H$12:$H$42)/$B$49</f>
        <v>7691.913043478261</v>
      </c>
      <c r="I48" s="56">
        <f>SUM($I$12:$I$42)/$B$49</f>
        <v>168.52173913043478</v>
      </c>
    </row>
    <row r="49" spans="1:9">
      <c r="A49" s="59" t="s">
        <v>2</v>
      </c>
      <c r="B49" s="59">
        <v>23</v>
      </c>
      <c r="C49" s="59"/>
      <c r="D49" s="59">
        <f>SUM($D$12:$D$42)</f>
        <v>6538</v>
      </c>
      <c r="E49" s="59">
        <f>SUM($E$12:$E$42)</f>
        <v>3411</v>
      </c>
      <c r="F49" s="59"/>
      <c r="G49" s="59"/>
      <c r="H49" s="59"/>
      <c r="I49" s="59"/>
    </row>
  </sheetData>
  <mergeCells count="2">
    <mergeCell ref="F44:I44"/>
    <mergeCell ref="C7:F7"/>
  </mergeCells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C9" sqref="C9"/>
    </sheetView>
  </sheetViews>
  <sheetFormatPr defaultRowHeight="14.4"/>
  <cols>
    <col min="1" max="1" width="14.44140625" customWidth="1"/>
    <col min="4" max="4" width="12" bestFit="1" customWidth="1"/>
    <col min="5" max="5" width="12.21875" customWidth="1"/>
  </cols>
  <sheetData>
    <row r="1" spans="1:9">
      <c r="A1" s="40" t="s">
        <v>163</v>
      </c>
      <c r="B1" s="10"/>
      <c r="C1" s="10"/>
      <c r="D1" s="10"/>
      <c r="E1" s="10" t="s">
        <v>66</v>
      </c>
      <c r="F1" s="10"/>
      <c r="G1" s="10"/>
      <c r="H1" s="10"/>
    </row>
    <row r="3" spans="1:9" s="40" customFormat="1">
      <c r="A3" s="40" t="s">
        <v>117</v>
      </c>
      <c r="C3" s="40" t="s">
        <v>114</v>
      </c>
    </row>
    <row r="4" spans="1:9" s="40" customFormat="1"/>
    <row r="5" spans="1:9" s="40" customFormat="1">
      <c r="A5" s="40" t="s">
        <v>116</v>
      </c>
      <c r="C5" s="40" t="s">
        <v>107</v>
      </c>
    </row>
    <row r="7" spans="1:9">
      <c r="A7" s="10"/>
      <c r="B7" s="10"/>
      <c r="C7" s="90" t="s">
        <v>67</v>
      </c>
      <c r="D7" s="90"/>
      <c r="E7" s="90"/>
      <c r="F7" s="91"/>
      <c r="G7" s="10"/>
      <c r="H7" s="10"/>
    </row>
    <row r="9" spans="1:9">
      <c r="A9" s="11" t="s">
        <v>68</v>
      </c>
      <c r="B9" s="40" t="s">
        <v>115</v>
      </c>
      <c r="C9" s="77" t="s">
        <v>0</v>
      </c>
      <c r="D9" s="12" t="s">
        <v>3</v>
      </c>
      <c r="E9" s="12" t="s">
        <v>4</v>
      </c>
      <c r="F9" s="12" t="s">
        <v>2</v>
      </c>
      <c r="G9" s="12" t="s">
        <v>2</v>
      </c>
      <c r="H9" s="12" t="s">
        <v>2</v>
      </c>
      <c r="I9" s="12" t="s">
        <v>2</v>
      </c>
    </row>
    <row r="10" spans="1:9">
      <c r="A10" s="13" t="s">
        <v>1</v>
      </c>
      <c r="C10" s="12" t="s">
        <v>2</v>
      </c>
      <c r="D10" s="12"/>
      <c r="E10" s="12" t="s">
        <v>5</v>
      </c>
      <c r="F10" s="12" t="s">
        <v>8</v>
      </c>
      <c r="G10" s="12" t="s">
        <v>6</v>
      </c>
      <c r="H10" s="12" t="s">
        <v>7</v>
      </c>
      <c r="I10" s="12" t="s">
        <v>9</v>
      </c>
    </row>
    <row r="11" spans="1:9">
      <c r="A11" s="12"/>
      <c r="C11" s="10"/>
      <c r="D11" s="10"/>
      <c r="E11" s="10"/>
      <c r="F11" s="10"/>
      <c r="G11" s="10"/>
      <c r="H11" s="10"/>
      <c r="I11" s="10"/>
    </row>
    <row r="12" spans="1:9">
      <c r="A12" s="12">
        <v>1</v>
      </c>
      <c r="C12" s="10">
        <v>22391</v>
      </c>
      <c r="D12" s="10">
        <v>109</v>
      </c>
      <c r="E12" s="10">
        <v>91</v>
      </c>
      <c r="F12" s="10">
        <v>727</v>
      </c>
      <c r="G12" s="10">
        <v>10291</v>
      </c>
      <c r="H12" s="10">
        <v>8394</v>
      </c>
      <c r="I12" s="10">
        <v>150</v>
      </c>
    </row>
    <row r="13" spans="1:9">
      <c r="A13" s="12">
        <v>2</v>
      </c>
      <c r="C13" s="10">
        <v>22783</v>
      </c>
      <c r="D13" s="10">
        <v>540</v>
      </c>
      <c r="E13" s="10">
        <v>148</v>
      </c>
      <c r="F13" s="10">
        <v>726</v>
      </c>
      <c r="G13" s="10">
        <v>10565</v>
      </c>
      <c r="H13" s="10">
        <v>8445</v>
      </c>
      <c r="I13" s="10">
        <v>150</v>
      </c>
    </row>
    <row r="14" spans="1:9">
      <c r="A14" s="12">
        <v>3</v>
      </c>
      <c r="C14" s="10">
        <v>23206</v>
      </c>
      <c r="D14" s="10">
        <v>576</v>
      </c>
      <c r="E14" s="10">
        <v>153</v>
      </c>
      <c r="F14" s="10">
        <v>725</v>
      </c>
      <c r="G14" s="10">
        <v>11033</v>
      </c>
      <c r="H14" s="10">
        <v>8389</v>
      </c>
      <c r="I14" s="10">
        <v>150</v>
      </c>
    </row>
    <row r="15" spans="1:9">
      <c r="A15" s="12">
        <v>4</v>
      </c>
      <c r="C15" s="10">
        <v>23080</v>
      </c>
      <c r="D15" s="10">
        <v>26</v>
      </c>
      <c r="E15" s="10">
        <v>152</v>
      </c>
      <c r="F15" s="10">
        <v>822</v>
      </c>
      <c r="G15" s="10">
        <v>10917</v>
      </c>
      <c r="H15" s="10">
        <v>8385</v>
      </c>
      <c r="I15" s="10">
        <v>150</v>
      </c>
    </row>
    <row r="16" spans="1:9">
      <c r="A16" s="12">
        <v>5</v>
      </c>
      <c r="C16" s="10">
        <v>23066</v>
      </c>
      <c r="D16" s="10">
        <v>150</v>
      </c>
      <c r="E16" s="10">
        <v>164</v>
      </c>
      <c r="F16" s="10">
        <v>748</v>
      </c>
      <c r="G16" s="10">
        <v>10842</v>
      </c>
      <c r="H16" s="10">
        <v>8405</v>
      </c>
      <c r="I16" s="10">
        <v>150</v>
      </c>
    </row>
    <row r="17" spans="1:9">
      <c r="A17" s="12">
        <v>6</v>
      </c>
      <c r="B17" s="46" t="s">
        <v>10</v>
      </c>
      <c r="C17" s="40"/>
      <c r="E17" s="40"/>
      <c r="F17" s="40"/>
      <c r="G17" s="40"/>
      <c r="H17" s="40"/>
      <c r="I17" s="40"/>
    </row>
    <row r="18" spans="1:9">
      <c r="A18" s="12">
        <v>7</v>
      </c>
      <c r="C18" s="10">
        <v>23431</v>
      </c>
      <c r="D18" s="10">
        <v>530</v>
      </c>
      <c r="E18" s="10">
        <v>165</v>
      </c>
      <c r="F18" s="10">
        <v>746</v>
      </c>
      <c r="G18" s="10">
        <v>11178</v>
      </c>
      <c r="H18" s="10">
        <v>8433</v>
      </c>
      <c r="I18" s="10">
        <v>149</v>
      </c>
    </row>
    <row r="19" spans="1:9">
      <c r="A19" s="12">
        <v>8</v>
      </c>
      <c r="C19" s="10">
        <v>23432</v>
      </c>
      <c r="D19" s="10">
        <v>83</v>
      </c>
      <c r="E19" s="10">
        <v>82</v>
      </c>
      <c r="F19" s="10">
        <v>746</v>
      </c>
      <c r="G19" s="10">
        <v>11106</v>
      </c>
      <c r="H19" s="10">
        <v>8474</v>
      </c>
      <c r="I19" s="10">
        <v>149</v>
      </c>
    </row>
    <row r="20" spans="1:9">
      <c r="A20" s="12">
        <v>9</v>
      </c>
      <c r="C20" s="10">
        <v>23685</v>
      </c>
      <c r="D20" s="10">
        <v>342</v>
      </c>
      <c r="E20" s="10">
        <v>89</v>
      </c>
      <c r="F20" s="10">
        <v>754</v>
      </c>
      <c r="G20" s="10">
        <v>11284</v>
      </c>
      <c r="H20" s="10">
        <v>8516</v>
      </c>
      <c r="I20" s="10">
        <v>149</v>
      </c>
    </row>
    <row r="21" spans="1:9">
      <c r="A21" s="12">
        <v>10</v>
      </c>
      <c r="C21" s="10">
        <v>23749</v>
      </c>
      <c r="D21" s="10">
        <v>172</v>
      </c>
      <c r="E21" s="10">
        <v>108</v>
      </c>
      <c r="F21" s="10">
        <v>753</v>
      </c>
      <c r="G21" s="10">
        <v>11260</v>
      </c>
      <c r="H21" s="10">
        <v>8620</v>
      </c>
      <c r="I21" s="10">
        <v>149</v>
      </c>
    </row>
    <row r="22" spans="1:9">
      <c r="A22" s="12">
        <v>11</v>
      </c>
      <c r="C22" s="10">
        <v>23943</v>
      </c>
      <c r="D22" s="10">
        <v>662</v>
      </c>
      <c r="E22" s="10">
        <v>468</v>
      </c>
      <c r="F22" s="10">
        <v>753</v>
      </c>
      <c r="G22" s="10">
        <v>11473</v>
      </c>
      <c r="H22" s="10">
        <v>8616</v>
      </c>
      <c r="I22" s="10">
        <v>149</v>
      </c>
    </row>
    <row r="23" spans="1:9">
      <c r="A23" s="12">
        <v>12</v>
      </c>
      <c r="C23" s="10">
        <v>24191</v>
      </c>
      <c r="D23" s="10">
        <v>535</v>
      </c>
      <c r="E23" s="10">
        <v>287</v>
      </c>
      <c r="F23" s="10">
        <v>751</v>
      </c>
      <c r="G23" s="10">
        <v>11737</v>
      </c>
      <c r="H23" s="10">
        <v>8627</v>
      </c>
      <c r="I23" s="10">
        <v>149</v>
      </c>
    </row>
    <row r="24" spans="1:9">
      <c r="A24" s="12">
        <v>13</v>
      </c>
      <c r="B24" s="46" t="s">
        <v>10</v>
      </c>
      <c r="C24" s="40"/>
      <c r="E24" s="40"/>
      <c r="F24" s="40"/>
      <c r="G24" s="40"/>
      <c r="H24" s="40"/>
      <c r="I24" s="40"/>
    </row>
    <row r="25" spans="1:9">
      <c r="A25" s="12">
        <v>14</v>
      </c>
      <c r="C25" s="10">
        <v>24446</v>
      </c>
      <c r="D25" s="10">
        <v>121</v>
      </c>
      <c r="E25" s="10">
        <v>141</v>
      </c>
      <c r="F25" s="10">
        <v>749</v>
      </c>
      <c r="G25" s="10">
        <v>11766</v>
      </c>
      <c r="H25" s="10">
        <v>8929</v>
      </c>
      <c r="I25" s="10">
        <v>148</v>
      </c>
    </row>
    <row r="26" spans="1:9">
      <c r="A26" s="12">
        <v>15</v>
      </c>
      <c r="C26" s="10">
        <v>24962</v>
      </c>
      <c r="D26" s="10">
        <v>646</v>
      </c>
      <c r="E26" s="10">
        <v>130</v>
      </c>
      <c r="F26" s="10">
        <v>744</v>
      </c>
      <c r="G26" s="10">
        <v>12360</v>
      </c>
      <c r="H26" s="10">
        <v>8904</v>
      </c>
      <c r="I26" s="10">
        <v>148</v>
      </c>
    </row>
    <row r="27" spans="1:9">
      <c r="A27" s="12">
        <v>16</v>
      </c>
      <c r="C27" s="10">
        <v>24671</v>
      </c>
      <c r="D27" s="14">
        <v>118</v>
      </c>
      <c r="E27" s="10">
        <v>409</v>
      </c>
      <c r="F27" s="10">
        <v>743</v>
      </c>
      <c r="G27" s="10">
        <v>12098</v>
      </c>
      <c r="H27" s="10">
        <v>8897</v>
      </c>
      <c r="I27" s="14" t="s">
        <v>69</v>
      </c>
    </row>
    <row r="28" spans="1:9">
      <c r="A28" s="12">
        <v>17</v>
      </c>
      <c r="C28" s="10">
        <v>24758</v>
      </c>
      <c r="D28" s="10">
        <v>196</v>
      </c>
      <c r="E28" s="10">
        <v>109</v>
      </c>
      <c r="F28" s="10">
        <v>739</v>
      </c>
      <c r="G28" s="10">
        <v>12028</v>
      </c>
      <c r="H28" s="10">
        <v>9082</v>
      </c>
      <c r="I28" s="10">
        <v>148</v>
      </c>
    </row>
    <row r="29" spans="1:9">
      <c r="A29" s="12">
        <v>18</v>
      </c>
      <c r="C29" s="10">
        <v>25250</v>
      </c>
      <c r="D29" s="10">
        <v>577</v>
      </c>
      <c r="E29" s="10">
        <v>85</v>
      </c>
      <c r="F29" s="10">
        <v>739</v>
      </c>
      <c r="G29" s="10">
        <v>12489</v>
      </c>
      <c r="H29" s="10">
        <v>9120</v>
      </c>
      <c r="I29" s="10">
        <v>148</v>
      </c>
    </row>
    <row r="30" spans="1:9">
      <c r="A30" s="12">
        <v>19</v>
      </c>
      <c r="C30" s="10">
        <v>25374</v>
      </c>
      <c r="D30" s="10">
        <v>276</v>
      </c>
      <c r="E30" s="10">
        <v>152</v>
      </c>
      <c r="F30" s="10">
        <v>739</v>
      </c>
      <c r="G30" s="10">
        <v>12453</v>
      </c>
      <c r="H30" s="10">
        <v>9271</v>
      </c>
      <c r="I30" s="10">
        <v>181</v>
      </c>
    </row>
    <row r="31" spans="1:9">
      <c r="A31" s="12">
        <v>20</v>
      </c>
      <c r="B31" s="46" t="s">
        <v>10</v>
      </c>
      <c r="C31" s="40"/>
      <c r="E31" s="40"/>
      <c r="F31" s="40"/>
      <c r="G31" s="40"/>
      <c r="H31" s="40"/>
      <c r="I31" s="40"/>
    </row>
    <row r="32" spans="1:9">
      <c r="A32" s="12">
        <v>21</v>
      </c>
      <c r="C32" s="10">
        <v>25244</v>
      </c>
      <c r="D32" s="10">
        <v>51</v>
      </c>
      <c r="E32" s="10">
        <v>181</v>
      </c>
      <c r="F32" s="10">
        <v>753</v>
      </c>
      <c r="G32" s="10">
        <v>12330</v>
      </c>
      <c r="H32" s="10">
        <v>9290</v>
      </c>
      <c r="I32" s="10">
        <v>181</v>
      </c>
    </row>
    <row r="33" spans="1:9">
      <c r="A33" s="12">
        <v>22</v>
      </c>
      <c r="C33" s="10">
        <v>25178</v>
      </c>
      <c r="D33" s="10">
        <v>30</v>
      </c>
      <c r="E33" s="10">
        <v>96</v>
      </c>
      <c r="F33" s="10">
        <v>751</v>
      </c>
      <c r="G33" s="10">
        <v>12278</v>
      </c>
      <c r="H33" s="10">
        <v>9285</v>
      </c>
      <c r="I33" s="14" t="s">
        <v>70</v>
      </c>
    </row>
    <row r="34" spans="1:9">
      <c r="A34" s="12">
        <v>23</v>
      </c>
      <c r="C34" s="10">
        <v>25277</v>
      </c>
      <c r="D34" s="10">
        <v>51</v>
      </c>
      <c r="E34" s="10">
        <v>152</v>
      </c>
      <c r="F34" s="10">
        <v>751</v>
      </c>
      <c r="G34" s="10">
        <v>12180</v>
      </c>
      <c r="H34" s="10">
        <v>9280</v>
      </c>
      <c r="I34" s="10">
        <v>181</v>
      </c>
    </row>
    <row r="35" spans="1:9">
      <c r="A35" s="12">
        <v>24</v>
      </c>
      <c r="C35" s="10">
        <v>25007</v>
      </c>
      <c r="D35" s="10">
        <v>60</v>
      </c>
      <c r="E35" s="10">
        <v>130</v>
      </c>
      <c r="F35" s="10">
        <v>753</v>
      </c>
      <c r="G35" s="10">
        <v>12074</v>
      </c>
      <c r="H35" s="10">
        <v>9275</v>
      </c>
      <c r="I35" s="10">
        <v>181</v>
      </c>
    </row>
    <row r="36" spans="1:9">
      <c r="A36" s="12">
        <v>25</v>
      </c>
      <c r="B36" s="46" t="s">
        <v>10</v>
      </c>
      <c r="C36" s="40"/>
      <c r="E36" s="40"/>
      <c r="F36" s="40"/>
      <c r="G36" s="40"/>
      <c r="H36" s="40"/>
      <c r="I36" s="40"/>
    </row>
    <row r="37" spans="1:9">
      <c r="A37" s="12">
        <v>26</v>
      </c>
      <c r="C37" s="10"/>
      <c r="D37" s="10"/>
      <c r="E37" s="10"/>
      <c r="F37" s="10"/>
      <c r="G37" s="10"/>
      <c r="H37" s="10"/>
      <c r="I37" s="10"/>
    </row>
    <row r="38" spans="1:9">
      <c r="A38" s="12">
        <v>27</v>
      </c>
      <c r="B38" s="46" t="s">
        <v>10</v>
      </c>
      <c r="C38" s="40"/>
      <c r="E38" s="40"/>
      <c r="F38" s="40"/>
      <c r="G38" s="40"/>
      <c r="H38" s="40"/>
      <c r="I38" s="40"/>
    </row>
    <row r="39" spans="1:9">
      <c r="A39" s="12">
        <v>28</v>
      </c>
      <c r="C39" s="14">
        <v>24569</v>
      </c>
      <c r="D39" s="10">
        <v>59</v>
      </c>
      <c r="E39" s="10">
        <v>497</v>
      </c>
      <c r="F39" s="10">
        <v>757</v>
      </c>
      <c r="G39" s="10">
        <v>11693</v>
      </c>
      <c r="H39" s="10">
        <v>9270</v>
      </c>
      <c r="I39" s="10">
        <v>181</v>
      </c>
    </row>
    <row r="40" spans="1:9">
      <c r="A40" s="12">
        <v>29</v>
      </c>
      <c r="C40" s="10">
        <v>24555</v>
      </c>
      <c r="D40" s="10">
        <v>33</v>
      </c>
      <c r="E40" s="10">
        <v>47</v>
      </c>
      <c r="F40" s="10">
        <v>756</v>
      </c>
      <c r="G40" s="10">
        <v>11688</v>
      </c>
      <c r="H40" s="10">
        <v>9267</v>
      </c>
      <c r="I40" s="10">
        <v>181</v>
      </c>
    </row>
    <row r="41" spans="1:9">
      <c r="A41" s="12">
        <v>30</v>
      </c>
      <c r="C41" s="10">
        <v>24471</v>
      </c>
      <c r="D41" s="10">
        <v>30</v>
      </c>
      <c r="E41" s="10">
        <v>114</v>
      </c>
      <c r="F41" s="10">
        <v>755</v>
      </c>
      <c r="G41" s="10">
        <v>11621</v>
      </c>
      <c r="H41" s="10">
        <v>9263</v>
      </c>
      <c r="I41" s="10">
        <v>180</v>
      </c>
    </row>
    <row r="42" spans="1:9">
      <c r="A42" s="12">
        <v>31</v>
      </c>
      <c r="C42" s="10">
        <v>24409</v>
      </c>
      <c r="D42" s="10">
        <v>115</v>
      </c>
      <c r="E42" s="10">
        <v>177</v>
      </c>
      <c r="F42" s="10">
        <v>760</v>
      </c>
      <c r="G42" s="10">
        <v>11478</v>
      </c>
      <c r="H42" s="10">
        <v>9363</v>
      </c>
      <c r="I42" s="10">
        <v>180</v>
      </c>
    </row>
    <row r="44" spans="1:9">
      <c r="A44" s="58" t="s">
        <v>161</v>
      </c>
      <c r="B44" s="53" t="s">
        <v>120</v>
      </c>
      <c r="C44" s="53" t="s">
        <v>2</v>
      </c>
      <c r="D44" s="53"/>
      <c r="E44" s="53"/>
      <c r="F44" s="87" t="s">
        <v>125</v>
      </c>
      <c r="G44" s="88"/>
      <c r="H44" s="88"/>
      <c r="I44" s="89"/>
    </row>
    <row r="45" spans="1:9">
      <c r="A45" s="54" t="s">
        <v>164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8</v>
      </c>
      <c r="G45" s="55" t="s">
        <v>6</v>
      </c>
      <c r="H45" s="55" t="s">
        <v>7</v>
      </c>
      <c r="I45" s="55" t="s">
        <v>9</v>
      </c>
    </row>
    <row r="46" spans="1:9">
      <c r="A46" s="57" t="s">
        <v>123</v>
      </c>
      <c r="B46" s="55"/>
      <c r="C46" s="55">
        <f>MIN($C$12:$C$42)</f>
        <v>22391</v>
      </c>
      <c r="D46" s="55">
        <f>SMALL($D$12:$D$42,COUNTIF($D$12:$D$42,0)+1)</f>
        <v>26</v>
      </c>
      <c r="E46" s="55">
        <f>SMALL($E$12:$E$42,COUNTIF($E$12:$E$42,0)+1)</f>
        <v>47</v>
      </c>
      <c r="F46" s="55">
        <f>SMALL($F$12:$F$42,COUNTIF($F$12:$F$42,0)+1)</f>
        <v>725</v>
      </c>
      <c r="G46" s="55">
        <f>SMALL($G$12:$G$42,COUNTIF($G$12:$G$42,0)+1)</f>
        <v>10291</v>
      </c>
      <c r="H46" s="55">
        <f>SMALL($H$12:$H$42,COUNTIF($H$12:$H$42,0)+1)</f>
        <v>8385</v>
      </c>
      <c r="I46" s="55">
        <f>SMALL($I$12:$I$42,COUNTIF($I$12:$I$42,0)+1)</f>
        <v>148</v>
      </c>
    </row>
    <row r="47" spans="1:9">
      <c r="A47" s="57" t="s">
        <v>124</v>
      </c>
      <c r="B47" s="55"/>
      <c r="C47" s="55">
        <f>MAX($C$12:$C$42)</f>
        <v>25374</v>
      </c>
      <c r="D47" s="55">
        <f>MAX($D$12:$D$42)</f>
        <v>662</v>
      </c>
      <c r="E47" s="55">
        <f>MAX($E$12:$E$42)</f>
        <v>497</v>
      </c>
      <c r="F47" s="55">
        <f>MAX($F$12:$F$42)</f>
        <v>822</v>
      </c>
      <c r="G47" s="55">
        <f>MAX($G$12:$G$42)</f>
        <v>12489</v>
      </c>
      <c r="H47" s="55">
        <f>MAX($H$12:$H$42)</f>
        <v>9363</v>
      </c>
      <c r="I47" s="55">
        <f>MAX($I$12:$I$42)</f>
        <v>181</v>
      </c>
    </row>
    <row r="48" spans="1:9">
      <c r="A48" s="59" t="s">
        <v>118</v>
      </c>
      <c r="B48" s="55"/>
      <c r="C48" s="56">
        <f>SUM($C$12:$C$42)/$B$49</f>
        <v>24205.119999999999</v>
      </c>
      <c r="D48" s="56">
        <f>SUM($D$12:$D$42)/$B$49</f>
        <v>243.52</v>
      </c>
      <c r="E48" s="56">
        <f>SUM($E$12:$E$42)/$B$49</f>
        <v>173.08</v>
      </c>
      <c r="F48" s="56">
        <f>SUM($F$12:$F$42)/$B$49</f>
        <v>749.6</v>
      </c>
      <c r="G48" s="56">
        <f>SUM($G$12:$G$42)/$B$49</f>
        <v>11608.88</v>
      </c>
      <c r="H48" s="56">
        <f>SUM($H$12:$H$42)/$B$49</f>
        <v>8872</v>
      </c>
      <c r="I48" s="56">
        <f>SUM($I$12:$I$42)/$B$49</f>
        <v>147.28</v>
      </c>
    </row>
    <row r="49" spans="1:9">
      <c r="A49" s="59" t="s">
        <v>2</v>
      </c>
      <c r="B49" s="59">
        <v>25</v>
      </c>
      <c r="C49" s="59"/>
      <c r="D49" s="59">
        <f>SUM($D$12:$D$42)</f>
        <v>6088</v>
      </c>
      <c r="E49" s="59">
        <f>SUM($E$12:$E$42)</f>
        <v>4327</v>
      </c>
      <c r="F49" s="59"/>
      <c r="G49" s="59"/>
      <c r="H49" s="59"/>
      <c r="I49" s="59"/>
    </row>
  </sheetData>
  <mergeCells count="2">
    <mergeCell ref="F44:I44"/>
    <mergeCell ref="C7:F7"/>
  </mergeCell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2"/>
  <sheetViews>
    <sheetView workbookViewId="0">
      <selection activeCell="C9" sqref="C9"/>
    </sheetView>
  </sheetViews>
  <sheetFormatPr defaultRowHeight="14.4"/>
  <cols>
    <col min="1" max="1" width="14" customWidth="1"/>
    <col min="4" max="4" width="12" bestFit="1" customWidth="1"/>
    <col min="5" max="5" width="12.21875" customWidth="1"/>
    <col min="9" max="10" width="11.21875" bestFit="1" customWidth="1"/>
  </cols>
  <sheetData>
    <row r="1" spans="1:10">
      <c r="A1" s="40" t="s">
        <v>130</v>
      </c>
      <c r="B1" s="15"/>
      <c r="C1" s="15"/>
      <c r="D1" s="15"/>
      <c r="E1" s="15" t="s">
        <v>71</v>
      </c>
      <c r="F1" s="15"/>
      <c r="G1" s="15"/>
      <c r="H1" s="15"/>
      <c r="I1" s="15"/>
    </row>
    <row r="2" spans="1:10">
      <c r="A2" s="10"/>
      <c r="B2" s="10"/>
      <c r="C2" s="10"/>
      <c r="D2" s="10"/>
      <c r="E2" s="10"/>
      <c r="F2" s="10"/>
      <c r="G2" s="10"/>
      <c r="H2" s="10"/>
      <c r="I2" s="10"/>
    </row>
    <row r="3" spans="1:10">
      <c r="A3" s="40" t="s">
        <v>117</v>
      </c>
      <c r="C3" s="40" t="s">
        <v>114</v>
      </c>
    </row>
    <row r="4" spans="1:10" s="40" customFormat="1"/>
    <row r="5" spans="1:10" s="40" customFormat="1">
      <c r="A5" s="40" t="s">
        <v>116</v>
      </c>
      <c r="C5" s="40" t="s">
        <v>108</v>
      </c>
    </row>
    <row r="6" spans="1:10">
      <c r="A6" s="10"/>
      <c r="B6" s="10"/>
      <c r="C6" s="10"/>
      <c r="D6" s="10"/>
      <c r="E6" s="10"/>
      <c r="F6" s="10"/>
      <c r="G6" s="10"/>
      <c r="H6" s="10"/>
      <c r="I6" s="10"/>
    </row>
    <row r="7" spans="1:10">
      <c r="A7" s="15"/>
      <c r="B7" s="15"/>
      <c r="C7" s="90" t="s">
        <v>72</v>
      </c>
      <c r="D7" s="90"/>
      <c r="E7" s="90"/>
      <c r="F7" s="91"/>
      <c r="G7" s="15"/>
      <c r="H7" s="15"/>
      <c r="I7" s="15"/>
    </row>
    <row r="8" spans="1:10">
      <c r="A8" s="10"/>
      <c r="B8" s="10"/>
      <c r="C8" s="10"/>
      <c r="D8" s="10"/>
      <c r="E8" s="10"/>
      <c r="F8" s="10"/>
      <c r="G8" s="10"/>
      <c r="H8" s="10"/>
      <c r="I8" s="10"/>
    </row>
    <row r="9" spans="1:10">
      <c r="A9" s="16" t="s">
        <v>18</v>
      </c>
      <c r="B9" s="40" t="s">
        <v>115</v>
      </c>
      <c r="C9" s="77" t="s">
        <v>0</v>
      </c>
      <c r="D9" s="17" t="s">
        <v>3</v>
      </c>
      <c r="E9" s="17" t="s">
        <v>4</v>
      </c>
      <c r="F9" s="17" t="s">
        <v>2</v>
      </c>
      <c r="G9" s="17" t="s">
        <v>2</v>
      </c>
      <c r="H9" s="17" t="s">
        <v>2</v>
      </c>
      <c r="I9" s="17" t="s">
        <v>2</v>
      </c>
      <c r="J9" s="17" t="s">
        <v>73</v>
      </c>
    </row>
    <row r="10" spans="1:10">
      <c r="A10" s="18" t="s">
        <v>74</v>
      </c>
      <c r="C10" s="17" t="s">
        <v>2</v>
      </c>
      <c r="D10" s="17"/>
      <c r="E10" s="17" t="s">
        <v>5</v>
      </c>
      <c r="F10" s="17" t="s">
        <v>8</v>
      </c>
      <c r="G10" s="17" t="s">
        <v>6</v>
      </c>
      <c r="H10" s="17" t="s">
        <v>7</v>
      </c>
      <c r="I10" s="17" t="s">
        <v>9</v>
      </c>
      <c r="J10" s="17" t="s">
        <v>75</v>
      </c>
    </row>
    <row r="11" spans="1:10">
      <c r="A11" s="17"/>
      <c r="C11" s="15"/>
      <c r="D11" s="15"/>
      <c r="E11" s="15"/>
      <c r="F11" s="15"/>
      <c r="G11" s="15"/>
      <c r="H11" s="15"/>
      <c r="I11" s="15"/>
      <c r="J11" s="15"/>
    </row>
    <row r="12" spans="1:10">
      <c r="A12" s="17">
        <v>1</v>
      </c>
      <c r="C12" s="15"/>
      <c r="D12" s="15"/>
      <c r="E12" s="15"/>
      <c r="F12" s="15"/>
      <c r="G12" s="15"/>
      <c r="H12" s="15"/>
      <c r="I12" s="15"/>
      <c r="J12" s="15"/>
    </row>
    <row r="13" spans="1:10">
      <c r="A13" s="17">
        <v>2</v>
      </c>
      <c r="C13" s="15">
        <v>24077</v>
      </c>
      <c r="D13" s="15"/>
      <c r="E13" s="15">
        <v>440</v>
      </c>
      <c r="F13" s="15">
        <v>760</v>
      </c>
      <c r="G13" s="15">
        <v>11112</v>
      </c>
      <c r="H13" s="15">
        <v>9420</v>
      </c>
      <c r="I13" s="15"/>
      <c r="J13" s="15"/>
    </row>
    <row r="14" spans="1:10">
      <c r="A14" s="17">
        <v>3</v>
      </c>
      <c r="B14" s="46" t="s">
        <v>10</v>
      </c>
      <c r="D14" s="47"/>
      <c r="E14" s="47"/>
      <c r="F14" s="47"/>
      <c r="G14" s="47"/>
      <c r="H14" s="47"/>
      <c r="I14" s="47"/>
      <c r="J14" s="15"/>
    </row>
    <row r="15" spans="1:10">
      <c r="A15" s="17">
        <v>4</v>
      </c>
      <c r="C15" s="15">
        <v>23922</v>
      </c>
      <c r="D15" s="15">
        <v>18</v>
      </c>
      <c r="E15" s="15">
        <v>173</v>
      </c>
      <c r="F15" s="15">
        <v>759</v>
      </c>
      <c r="G15" s="15">
        <v>10976</v>
      </c>
      <c r="H15" s="15">
        <v>9412</v>
      </c>
      <c r="I15" s="15">
        <v>180</v>
      </c>
      <c r="J15" s="15">
        <v>0</v>
      </c>
    </row>
    <row r="16" spans="1:10">
      <c r="A16" s="17">
        <v>5</v>
      </c>
      <c r="C16" s="15">
        <v>23857</v>
      </c>
      <c r="D16" s="15">
        <v>113</v>
      </c>
      <c r="E16" s="15">
        <v>178</v>
      </c>
      <c r="F16" s="15">
        <v>761</v>
      </c>
      <c r="G16" s="15">
        <v>10885</v>
      </c>
      <c r="H16" s="15">
        <v>9382</v>
      </c>
      <c r="I16" s="15">
        <v>182</v>
      </c>
      <c r="J16" s="15">
        <v>0</v>
      </c>
    </row>
    <row r="17" spans="1:10">
      <c r="A17" s="17">
        <v>6</v>
      </c>
      <c r="C17" s="15">
        <v>23726</v>
      </c>
      <c r="D17" s="15">
        <v>30</v>
      </c>
      <c r="E17" s="15">
        <v>161</v>
      </c>
      <c r="F17" s="19" t="s">
        <v>76</v>
      </c>
      <c r="G17" s="15">
        <v>10740</v>
      </c>
      <c r="H17" s="15">
        <v>9380</v>
      </c>
      <c r="I17" s="15">
        <v>180</v>
      </c>
      <c r="J17" s="15">
        <v>0</v>
      </c>
    </row>
    <row r="18" spans="1:10">
      <c r="A18" s="17">
        <v>7</v>
      </c>
      <c r="C18" s="15">
        <v>23635</v>
      </c>
      <c r="D18" s="15">
        <v>48</v>
      </c>
      <c r="E18" s="15">
        <v>139</v>
      </c>
      <c r="F18" s="15">
        <v>759</v>
      </c>
      <c r="G18" s="15">
        <v>10637</v>
      </c>
      <c r="H18" s="15">
        <v>9409</v>
      </c>
      <c r="I18" s="15">
        <v>180</v>
      </c>
      <c r="J18" s="15">
        <v>0</v>
      </c>
    </row>
    <row r="19" spans="1:10">
      <c r="A19" s="17">
        <v>8</v>
      </c>
      <c r="C19" s="15">
        <v>23585</v>
      </c>
      <c r="D19" s="15">
        <v>316</v>
      </c>
      <c r="E19" s="15">
        <v>366</v>
      </c>
      <c r="F19" s="15">
        <v>757</v>
      </c>
      <c r="G19" s="15">
        <v>10607</v>
      </c>
      <c r="H19" s="15">
        <v>9414</v>
      </c>
      <c r="I19" s="15">
        <v>179</v>
      </c>
      <c r="J19" s="15">
        <v>0</v>
      </c>
    </row>
    <row r="20" spans="1:10">
      <c r="A20" s="17">
        <v>9</v>
      </c>
      <c r="C20" s="15">
        <v>23578</v>
      </c>
      <c r="D20" s="15">
        <v>107</v>
      </c>
      <c r="E20" s="15">
        <v>114</v>
      </c>
      <c r="F20" s="15">
        <v>757</v>
      </c>
      <c r="G20" s="15">
        <v>10588</v>
      </c>
      <c r="H20" s="15">
        <v>9427</v>
      </c>
      <c r="I20" s="15">
        <v>179</v>
      </c>
      <c r="J20" s="15">
        <v>0</v>
      </c>
    </row>
    <row r="21" spans="1:10">
      <c r="A21" s="17">
        <v>10</v>
      </c>
      <c r="B21" s="46" t="s">
        <v>10</v>
      </c>
      <c r="D21" s="47"/>
      <c r="E21" s="47"/>
      <c r="F21" s="47"/>
      <c r="G21" s="47"/>
      <c r="H21" s="47"/>
      <c r="I21" s="47"/>
      <c r="J21" s="40"/>
    </row>
    <row r="22" spans="1:10">
      <c r="A22" s="17">
        <v>11</v>
      </c>
      <c r="C22" s="15">
        <v>23352</v>
      </c>
      <c r="D22" s="15">
        <v>0</v>
      </c>
      <c r="E22" s="15">
        <v>226</v>
      </c>
      <c r="F22" s="15">
        <v>757</v>
      </c>
      <c r="G22" s="15">
        <v>10407</v>
      </c>
      <c r="H22" s="15">
        <v>9402</v>
      </c>
      <c r="I22" s="15">
        <v>178</v>
      </c>
      <c r="J22" s="15">
        <v>0</v>
      </c>
    </row>
    <row r="23" spans="1:10">
      <c r="A23" s="17">
        <v>12</v>
      </c>
      <c r="C23" s="15">
        <v>23573</v>
      </c>
      <c r="D23" s="15">
        <v>390</v>
      </c>
      <c r="E23" s="15">
        <v>169</v>
      </c>
      <c r="F23" s="15">
        <v>763</v>
      </c>
      <c r="G23" s="15">
        <v>10311</v>
      </c>
      <c r="H23" s="15">
        <v>9716</v>
      </c>
      <c r="I23" s="15">
        <v>178</v>
      </c>
      <c r="J23" s="15">
        <v>0</v>
      </c>
    </row>
    <row r="24" spans="1:10">
      <c r="A24" s="17">
        <v>13</v>
      </c>
      <c r="C24" s="15">
        <v>23620</v>
      </c>
      <c r="D24" s="15">
        <v>271</v>
      </c>
      <c r="E24" s="15">
        <v>224</v>
      </c>
      <c r="F24" s="15">
        <v>783</v>
      </c>
      <c r="G24" s="15">
        <v>10145</v>
      </c>
      <c r="H24" s="15">
        <v>9967</v>
      </c>
      <c r="I24" s="15">
        <v>177</v>
      </c>
      <c r="J24" s="15">
        <v>0</v>
      </c>
    </row>
    <row r="25" spans="1:10">
      <c r="A25" s="17">
        <v>14</v>
      </c>
      <c r="C25" s="15">
        <v>23789</v>
      </c>
      <c r="D25" s="15">
        <v>384</v>
      </c>
      <c r="E25" s="15">
        <v>215</v>
      </c>
      <c r="F25" s="15">
        <v>767</v>
      </c>
      <c r="G25" s="15">
        <v>10329</v>
      </c>
      <c r="H25" s="15">
        <v>9922</v>
      </c>
      <c r="I25" s="15">
        <v>177</v>
      </c>
      <c r="J25" s="15">
        <v>0</v>
      </c>
    </row>
    <row r="26" spans="1:10">
      <c r="A26" s="17">
        <v>15</v>
      </c>
      <c r="C26" s="15">
        <v>24066</v>
      </c>
      <c r="D26" s="15">
        <v>517</v>
      </c>
      <c r="E26" s="15">
        <v>240</v>
      </c>
      <c r="F26" s="15">
        <v>765</v>
      </c>
      <c r="G26" s="15">
        <v>10431</v>
      </c>
      <c r="H26" s="15">
        <v>10142</v>
      </c>
      <c r="I26" s="15">
        <v>177</v>
      </c>
      <c r="J26" s="15">
        <v>0</v>
      </c>
    </row>
    <row r="27" spans="1:10">
      <c r="A27" s="17">
        <v>16</v>
      </c>
      <c r="C27" s="15">
        <v>24213</v>
      </c>
      <c r="D27" s="19">
        <v>303</v>
      </c>
      <c r="E27" s="15">
        <v>156</v>
      </c>
      <c r="F27" s="15">
        <v>763</v>
      </c>
      <c r="G27" s="15">
        <v>10593</v>
      </c>
      <c r="H27" s="15">
        <v>16138</v>
      </c>
      <c r="I27" s="19">
        <v>176</v>
      </c>
      <c r="J27" s="15">
        <v>6</v>
      </c>
    </row>
    <row r="28" spans="1:10">
      <c r="A28" s="17">
        <v>17</v>
      </c>
      <c r="B28" s="46" t="s">
        <v>10</v>
      </c>
      <c r="D28" s="47"/>
      <c r="E28" s="47"/>
      <c r="F28" s="47"/>
      <c r="G28" s="47"/>
      <c r="H28" s="47"/>
      <c r="I28" s="47"/>
      <c r="J28" s="40"/>
    </row>
    <row r="29" spans="1:10">
      <c r="A29" s="17">
        <v>18</v>
      </c>
      <c r="C29" s="15">
        <v>25053</v>
      </c>
      <c r="D29" s="15">
        <v>1390</v>
      </c>
      <c r="E29" s="15">
        <v>550</v>
      </c>
      <c r="F29" s="15">
        <v>767</v>
      </c>
      <c r="G29" s="15">
        <v>10564</v>
      </c>
      <c r="H29" s="15">
        <v>16869</v>
      </c>
      <c r="I29" s="15">
        <v>176</v>
      </c>
      <c r="J29" s="15">
        <v>0</v>
      </c>
    </row>
    <row r="30" spans="1:10">
      <c r="A30" s="17">
        <v>19</v>
      </c>
      <c r="C30" s="15">
        <v>25676</v>
      </c>
      <c r="D30" s="15">
        <v>779</v>
      </c>
      <c r="E30" s="15">
        <v>156</v>
      </c>
      <c r="F30" s="15">
        <v>766</v>
      </c>
      <c r="G30" s="15">
        <v>11064</v>
      </c>
      <c r="H30" s="15">
        <v>10848</v>
      </c>
      <c r="I30" s="15">
        <v>132</v>
      </c>
      <c r="J30" s="15">
        <v>229</v>
      </c>
    </row>
    <row r="31" spans="1:10">
      <c r="A31" s="17">
        <v>20</v>
      </c>
      <c r="C31" s="15">
        <v>26584</v>
      </c>
      <c r="D31" s="15">
        <v>1010</v>
      </c>
      <c r="E31" s="15">
        <v>102</v>
      </c>
      <c r="F31" s="15">
        <v>766</v>
      </c>
      <c r="G31" s="15">
        <v>11027</v>
      </c>
      <c r="H31" s="15">
        <v>11436</v>
      </c>
      <c r="I31" s="15">
        <v>132</v>
      </c>
      <c r="J31" s="15">
        <v>1456</v>
      </c>
    </row>
    <row r="32" spans="1:10">
      <c r="A32" s="17">
        <v>21</v>
      </c>
      <c r="C32" s="15"/>
      <c r="D32" s="15"/>
      <c r="E32" s="15"/>
      <c r="F32" s="15"/>
      <c r="G32" s="15"/>
      <c r="H32" s="15"/>
      <c r="I32" s="15"/>
      <c r="J32" s="15"/>
    </row>
    <row r="33" spans="1:10">
      <c r="A33" s="17">
        <v>22</v>
      </c>
      <c r="C33" s="15">
        <v>27088</v>
      </c>
      <c r="D33" s="15">
        <v>673</v>
      </c>
      <c r="E33" s="15">
        <v>334</v>
      </c>
      <c r="F33" s="15">
        <v>776</v>
      </c>
      <c r="G33" s="15">
        <v>11518</v>
      </c>
      <c r="H33" s="15"/>
      <c r="I33" s="19"/>
      <c r="J33" s="15"/>
    </row>
    <row r="34" spans="1:10">
      <c r="A34" s="17">
        <v>23</v>
      </c>
      <c r="C34" s="15">
        <v>27783</v>
      </c>
      <c r="D34" s="15">
        <v>1291</v>
      </c>
      <c r="E34" s="15">
        <v>596</v>
      </c>
      <c r="F34" s="15">
        <v>775</v>
      </c>
      <c r="G34" s="15">
        <v>11139</v>
      </c>
      <c r="H34" s="15">
        <v>12287</v>
      </c>
      <c r="I34" s="15">
        <v>132</v>
      </c>
      <c r="J34" s="15">
        <v>1414</v>
      </c>
    </row>
    <row r="35" spans="1:10">
      <c r="A35" s="17">
        <v>24</v>
      </c>
      <c r="B35" s="46" t="s">
        <v>10</v>
      </c>
      <c r="D35" s="47"/>
      <c r="E35" s="47"/>
      <c r="F35" s="47"/>
      <c r="G35" s="47"/>
      <c r="H35" s="47"/>
      <c r="I35" s="47"/>
      <c r="J35" s="40"/>
    </row>
    <row r="36" spans="1:10">
      <c r="A36" s="17">
        <v>25</v>
      </c>
      <c r="C36" s="15">
        <v>28351</v>
      </c>
      <c r="D36" s="15">
        <v>759</v>
      </c>
      <c r="E36" s="15">
        <v>191</v>
      </c>
      <c r="F36" s="15">
        <v>773</v>
      </c>
      <c r="G36" s="15">
        <v>11332</v>
      </c>
      <c r="H36" s="15">
        <v>12646</v>
      </c>
      <c r="I36" s="15">
        <v>131</v>
      </c>
      <c r="J36" s="15">
        <v>1385</v>
      </c>
    </row>
    <row r="37" spans="1:10">
      <c r="A37" s="17">
        <v>26</v>
      </c>
      <c r="C37" s="15">
        <v>28307</v>
      </c>
      <c r="D37" s="15">
        <v>110</v>
      </c>
      <c r="E37" s="15">
        <v>154</v>
      </c>
      <c r="F37" s="15">
        <v>777</v>
      </c>
      <c r="G37" s="15">
        <v>11234</v>
      </c>
      <c r="H37" s="15">
        <v>12697</v>
      </c>
      <c r="I37" s="15">
        <v>131</v>
      </c>
      <c r="J37" s="15">
        <v>1376</v>
      </c>
    </row>
    <row r="38" spans="1:10">
      <c r="A38" s="17">
        <v>27</v>
      </c>
      <c r="C38" s="15">
        <v>28360</v>
      </c>
      <c r="D38" s="15">
        <v>191</v>
      </c>
      <c r="E38" s="15">
        <v>138</v>
      </c>
      <c r="F38" s="15">
        <v>773</v>
      </c>
      <c r="G38" s="15">
        <v>11300</v>
      </c>
      <c r="H38" s="15">
        <v>12679</v>
      </c>
      <c r="I38" s="15">
        <v>130</v>
      </c>
      <c r="J38" s="15">
        <v>1375</v>
      </c>
    </row>
    <row r="39" spans="1:10">
      <c r="A39" s="17">
        <v>28</v>
      </c>
      <c r="C39" s="19">
        <v>28427</v>
      </c>
      <c r="D39" s="15">
        <v>251</v>
      </c>
      <c r="E39" s="15">
        <v>184</v>
      </c>
      <c r="F39" s="15">
        <v>773</v>
      </c>
      <c r="G39" s="15">
        <v>11451</v>
      </c>
      <c r="H39" s="15">
        <v>12602</v>
      </c>
      <c r="I39" s="15">
        <v>130</v>
      </c>
      <c r="J39" s="15">
        <v>1360</v>
      </c>
    </row>
    <row r="40" spans="1:10">
      <c r="A40" s="17">
        <v>29</v>
      </c>
      <c r="C40" s="15">
        <v>30704</v>
      </c>
      <c r="D40" s="15">
        <v>2402</v>
      </c>
      <c r="E40" s="15">
        <v>125</v>
      </c>
      <c r="F40" s="15">
        <v>773</v>
      </c>
      <c r="G40" s="15">
        <v>11396</v>
      </c>
      <c r="H40" s="15">
        <v>14964</v>
      </c>
      <c r="I40" s="15">
        <v>130</v>
      </c>
      <c r="J40" s="15">
        <v>1348</v>
      </c>
    </row>
    <row r="41" spans="1:10">
      <c r="A41" s="17">
        <v>30</v>
      </c>
      <c r="C41" s="15"/>
      <c r="D41" s="15"/>
      <c r="E41" s="15"/>
      <c r="F41" s="15"/>
      <c r="G41" s="15"/>
      <c r="H41" s="15"/>
      <c r="I41" s="15"/>
      <c r="J41" s="15"/>
    </row>
    <row r="42" spans="1:10">
      <c r="A42" s="17">
        <v>31</v>
      </c>
      <c r="B42" s="46" t="s">
        <v>10</v>
      </c>
    </row>
    <row r="44" spans="1:10">
      <c r="A44" s="58" t="s">
        <v>161</v>
      </c>
      <c r="B44" s="53" t="s">
        <v>120</v>
      </c>
      <c r="C44" s="53" t="s">
        <v>126</v>
      </c>
      <c r="D44" s="53"/>
      <c r="E44" s="53"/>
      <c r="F44" s="87" t="s">
        <v>125</v>
      </c>
      <c r="G44" s="88"/>
      <c r="H44" s="88"/>
      <c r="I44" s="88"/>
      <c r="J44" s="89"/>
    </row>
    <row r="45" spans="1:10">
      <c r="A45" s="54" t="s">
        <v>122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8</v>
      </c>
      <c r="G45" s="55" t="s">
        <v>6</v>
      </c>
      <c r="H45" s="55" t="s">
        <v>7</v>
      </c>
      <c r="I45" s="55" t="s">
        <v>9</v>
      </c>
      <c r="J45" s="52" t="s">
        <v>119</v>
      </c>
    </row>
    <row r="46" spans="1:10" s="40" customFormat="1">
      <c r="A46" s="57" t="s">
        <v>123</v>
      </c>
      <c r="B46" s="55"/>
      <c r="C46" s="55">
        <f>MIN(C12:C42)</f>
        <v>23352</v>
      </c>
      <c r="D46" s="55">
        <f t="shared" ref="D46:J46" si="0">SMALL(D12:D42,COUNTIF(D12:D42,0)+1)</f>
        <v>18</v>
      </c>
      <c r="E46" s="55">
        <f t="shared" si="0"/>
        <v>102</v>
      </c>
      <c r="F46" s="55">
        <f t="shared" si="0"/>
        <v>757</v>
      </c>
      <c r="G46" s="55">
        <f t="shared" si="0"/>
        <v>10145</v>
      </c>
      <c r="H46" s="55">
        <f t="shared" si="0"/>
        <v>9380</v>
      </c>
      <c r="I46" s="55">
        <f t="shared" si="0"/>
        <v>130</v>
      </c>
      <c r="J46" s="55">
        <f t="shared" si="0"/>
        <v>6</v>
      </c>
    </row>
    <row r="47" spans="1:10" s="40" customFormat="1">
      <c r="A47" s="57" t="s">
        <v>124</v>
      </c>
      <c r="B47" s="55"/>
      <c r="C47" s="55">
        <f>MAX(C12:C42)</f>
        <v>30704</v>
      </c>
      <c r="D47" s="55">
        <f>MAX(D12:D42)</f>
        <v>2402</v>
      </c>
      <c r="E47" s="55">
        <f t="shared" ref="E47:J47" si="1">MAX(E12:E42)</f>
        <v>596</v>
      </c>
      <c r="F47" s="55">
        <f t="shared" si="1"/>
        <v>783</v>
      </c>
      <c r="G47" s="55">
        <f t="shared" si="1"/>
        <v>11518</v>
      </c>
      <c r="H47" s="55">
        <f t="shared" si="1"/>
        <v>16869</v>
      </c>
      <c r="I47" s="55">
        <f t="shared" si="1"/>
        <v>182</v>
      </c>
      <c r="J47" s="55">
        <f t="shared" si="1"/>
        <v>1456</v>
      </c>
    </row>
    <row r="48" spans="1:10">
      <c r="A48" s="59" t="s">
        <v>118</v>
      </c>
      <c r="B48" s="55"/>
      <c r="C48" s="56">
        <f>SUM(C12:C42)/$B$49</f>
        <v>25448.956521739132</v>
      </c>
      <c r="D48" s="56">
        <f t="shared" ref="D48:J48" si="2">SUM(D12:D42)/$B$49</f>
        <v>493.60869565217394</v>
      </c>
      <c r="E48" s="56">
        <f t="shared" si="2"/>
        <v>231.78260869565219</v>
      </c>
      <c r="F48" s="56">
        <f t="shared" si="2"/>
        <v>733.47826086956525</v>
      </c>
      <c r="G48" s="56">
        <f t="shared" si="2"/>
        <v>10860.260869565218</v>
      </c>
      <c r="H48" s="56">
        <f t="shared" si="2"/>
        <v>10789.521739130434</v>
      </c>
      <c r="I48" s="56">
        <f t="shared" si="2"/>
        <v>146.39130434782609</v>
      </c>
      <c r="J48" s="56">
        <f t="shared" si="2"/>
        <v>432.56521739130437</v>
      </c>
    </row>
    <row r="49" spans="1:10">
      <c r="A49" s="59" t="s">
        <v>2</v>
      </c>
      <c r="B49" s="59">
        <v>23</v>
      </c>
      <c r="C49" s="59"/>
      <c r="D49" s="59">
        <f>SUM(D12:D42)</f>
        <v>11353</v>
      </c>
      <c r="E49" s="59">
        <f>SUM(E12:E42)</f>
        <v>5331</v>
      </c>
      <c r="F49" s="59"/>
      <c r="G49" s="59"/>
      <c r="H49" s="59"/>
      <c r="I49" s="59"/>
      <c r="J49" s="59"/>
    </row>
    <row r="52" spans="1:10">
      <c r="D52" s="51"/>
    </row>
  </sheetData>
  <mergeCells count="2">
    <mergeCell ref="F44:J44"/>
    <mergeCell ref="C7:F7"/>
  </mergeCell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C9" sqref="C9"/>
    </sheetView>
  </sheetViews>
  <sheetFormatPr defaultRowHeight="14.4"/>
  <cols>
    <col min="1" max="1" width="14.5546875" customWidth="1"/>
    <col min="4" max="4" width="12" bestFit="1" customWidth="1"/>
    <col min="5" max="5" width="12" customWidth="1"/>
  </cols>
  <sheetData>
    <row r="1" spans="1:10">
      <c r="A1" s="40" t="s">
        <v>165</v>
      </c>
      <c r="B1" s="20"/>
      <c r="C1" s="20"/>
      <c r="D1" s="20"/>
      <c r="E1" s="20"/>
      <c r="F1" s="20"/>
      <c r="G1" s="20" t="s">
        <v>77</v>
      </c>
      <c r="H1" s="20"/>
      <c r="I1" s="20"/>
    </row>
    <row r="3" spans="1:10" s="40" customFormat="1">
      <c r="A3" s="40" t="s">
        <v>117</v>
      </c>
      <c r="C3" s="40" t="s">
        <v>114</v>
      </c>
    </row>
    <row r="4" spans="1:10" s="40" customFormat="1"/>
    <row r="5" spans="1:10" s="40" customFormat="1">
      <c r="A5" s="40" t="s">
        <v>116</v>
      </c>
      <c r="C5" s="40" t="s">
        <v>109</v>
      </c>
    </row>
    <row r="7" spans="1:10">
      <c r="A7" s="20"/>
      <c r="B7" s="20"/>
      <c r="C7" s="90" t="s">
        <v>78</v>
      </c>
      <c r="D7" s="90"/>
      <c r="E7" s="90"/>
      <c r="F7" s="90"/>
      <c r="G7" s="91"/>
      <c r="H7" s="20"/>
      <c r="I7" s="20"/>
    </row>
    <row r="9" spans="1:10">
      <c r="A9" s="21" t="s">
        <v>57</v>
      </c>
      <c r="B9" s="40" t="s">
        <v>115</v>
      </c>
      <c r="C9" s="22" t="s">
        <v>0</v>
      </c>
      <c r="D9" s="22" t="s">
        <v>3</v>
      </c>
      <c r="E9" s="22" t="s">
        <v>4</v>
      </c>
      <c r="F9" s="22" t="s">
        <v>19</v>
      </c>
      <c r="G9" s="22" t="s">
        <v>2</v>
      </c>
      <c r="H9" s="22" t="s">
        <v>2</v>
      </c>
      <c r="I9" s="22" t="s">
        <v>2</v>
      </c>
      <c r="J9" s="22" t="s">
        <v>2</v>
      </c>
    </row>
    <row r="10" spans="1:10">
      <c r="A10" s="23" t="s">
        <v>1</v>
      </c>
      <c r="C10" s="22" t="s">
        <v>2</v>
      </c>
      <c r="D10" s="22"/>
      <c r="E10" s="22" t="s">
        <v>5</v>
      </c>
      <c r="F10" s="22" t="s">
        <v>2</v>
      </c>
      <c r="G10" s="22" t="s">
        <v>6</v>
      </c>
      <c r="H10" s="22" t="s">
        <v>7</v>
      </c>
      <c r="I10" s="22" t="s">
        <v>8</v>
      </c>
      <c r="J10" s="22" t="s">
        <v>9</v>
      </c>
    </row>
    <row r="11" spans="1:10">
      <c r="A11" s="22"/>
      <c r="C11" s="20"/>
      <c r="D11" s="20"/>
      <c r="E11" s="20"/>
      <c r="F11" s="20"/>
      <c r="G11" s="20"/>
      <c r="H11" s="20"/>
      <c r="I11" s="20"/>
      <c r="J11" s="20"/>
    </row>
    <row r="12" spans="1:10">
      <c r="A12" s="22">
        <v>1</v>
      </c>
      <c r="C12" s="20">
        <v>16649</v>
      </c>
      <c r="D12" s="20">
        <v>71</v>
      </c>
      <c r="E12" s="20">
        <v>136</v>
      </c>
      <c r="F12" s="20">
        <v>16584</v>
      </c>
      <c r="G12" s="20">
        <v>5727</v>
      </c>
      <c r="H12" s="20">
        <v>7886</v>
      </c>
      <c r="I12" s="20">
        <v>786</v>
      </c>
      <c r="J12" s="20">
        <v>1244</v>
      </c>
    </row>
    <row r="13" spans="1:10">
      <c r="A13" s="22">
        <v>2</v>
      </c>
      <c r="C13" s="20">
        <v>16584</v>
      </c>
      <c r="D13" s="20">
        <v>7</v>
      </c>
      <c r="E13" s="20">
        <v>2</v>
      </c>
      <c r="F13" s="20">
        <v>16589</v>
      </c>
      <c r="G13" s="20">
        <v>5726</v>
      </c>
      <c r="H13" s="20">
        <v>7886</v>
      </c>
      <c r="I13" s="20">
        <v>771</v>
      </c>
      <c r="J13" s="20">
        <v>1244</v>
      </c>
    </row>
    <row r="14" spans="1:10">
      <c r="A14" s="22">
        <v>3</v>
      </c>
      <c r="C14" s="20">
        <v>16589</v>
      </c>
      <c r="D14" s="20">
        <v>102</v>
      </c>
      <c r="E14" s="20">
        <v>84</v>
      </c>
      <c r="F14" s="20">
        <v>16607</v>
      </c>
      <c r="G14" s="20">
        <v>5716</v>
      </c>
      <c r="H14" s="20">
        <v>7910</v>
      </c>
      <c r="I14" s="20">
        <v>771</v>
      </c>
      <c r="J14" s="20">
        <v>1244</v>
      </c>
    </row>
    <row r="15" spans="1:10">
      <c r="A15" s="22">
        <v>4</v>
      </c>
      <c r="C15" s="20">
        <v>16607</v>
      </c>
      <c r="D15" s="20">
        <v>27</v>
      </c>
      <c r="E15" s="20">
        <v>119</v>
      </c>
      <c r="F15" s="20">
        <v>16515</v>
      </c>
      <c r="G15" s="20">
        <v>5698</v>
      </c>
      <c r="H15" s="20">
        <v>7835</v>
      </c>
      <c r="I15" s="20">
        <v>771</v>
      </c>
      <c r="J15" s="20">
        <v>1242</v>
      </c>
    </row>
    <row r="16" spans="1:10">
      <c r="A16" s="22">
        <v>5</v>
      </c>
      <c r="C16" s="20"/>
      <c r="D16" s="20"/>
      <c r="E16" s="20"/>
      <c r="F16" s="20"/>
      <c r="G16" s="20"/>
      <c r="H16" s="20"/>
      <c r="I16" s="20"/>
      <c r="J16" s="20"/>
    </row>
    <row r="17" spans="1:10">
      <c r="A17" s="22">
        <v>6</v>
      </c>
      <c r="B17" s="49" t="s">
        <v>11</v>
      </c>
      <c r="C17" s="49"/>
      <c r="E17" s="49"/>
      <c r="F17" s="49"/>
      <c r="G17" s="49"/>
      <c r="H17" s="49"/>
      <c r="I17" s="49"/>
      <c r="J17" s="49"/>
    </row>
    <row r="18" spans="1:10">
      <c r="A18" s="22">
        <v>7</v>
      </c>
      <c r="C18" s="20">
        <v>16635</v>
      </c>
      <c r="D18" s="20">
        <v>96</v>
      </c>
      <c r="E18" s="20">
        <v>3529</v>
      </c>
      <c r="F18" s="20">
        <v>13200</v>
      </c>
      <c r="G18" s="20">
        <v>4137</v>
      </c>
      <c r="H18" s="20">
        <v>6039</v>
      </c>
      <c r="I18" s="20">
        <v>796</v>
      </c>
      <c r="J18" s="20">
        <v>1247</v>
      </c>
    </row>
    <row r="19" spans="1:10">
      <c r="A19" s="22">
        <v>8</v>
      </c>
      <c r="C19" s="20"/>
      <c r="D19" s="20"/>
      <c r="E19" s="20"/>
      <c r="F19" s="20"/>
      <c r="G19" s="20"/>
      <c r="H19" s="20"/>
      <c r="I19" s="20"/>
      <c r="J19" s="20"/>
    </row>
    <row r="20" spans="1:10">
      <c r="A20" s="22">
        <v>9</v>
      </c>
      <c r="C20" s="20">
        <v>12699</v>
      </c>
      <c r="D20" s="20">
        <v>26</v>
      </c>
      <c r="E20" s="20">
        <v>61</v>
      </c>
      <c r="F20" s="20">
        <v>12664</v>
      </c>
      <c r="G20" s="20">
        <v>3975</v>
      </c>
      <c r="H20" s="20">
        <v>5675</v>
      </c>
      <c r="I20" s="20">
        <v>795</v>
      </c>
      <c r="J20" s="20">
        <v>1241</v>
      </c>
    </row>
    <row r="21" spans="1:10">
      <c r="A21" s="22">
        <v>10</v>
      </c>
      <c r="C21" s="20">
        <v>12664</v>
      </c>
      <c r="D21" s="20">
        <v>9</v>
      </c>
      <c r="E21" s="20">
        <v>481</v>
      </c>
      <c r="F21" s="20">
        <v>12242</v>
      </c>
      <c r="G21" s="20">
        <v>3803</v>
      </c>
      <c r="H21" s="20">
        <v>5430</v>
      </c>
      <c r="I21" s="20">
        <v>802</v>
      </c>
      <c r="J21" s="20">
        <v>1240</v>
      </c>
    </row>
    <row r="22" spans="1:10">
      <c r="A22" s="22">
        <v>11</v>
      </c>
      <c r="C22" s="20">
        <v>12242</v>
      </c>
      <c r="D22" s="20">
        <v>65</v>
      </c>
      <c r="E22" s="20">
        <v>70</v>
      </c>
      <c r="F22" s="20">
        <v>12237</v>
      </c>
      <c r="G22" s="20">
        <v>3797</v>
      </c>
      <c r="H22" s="20">
        <v>5435</v>
      </c>
      <c r="I22" s="20">
        <v>801</v>
      </c>
      <c r="J22" s="20">
        <v>1232</v>
      </c>
    </row>
    <row r="23" spans="1:10">
      <c r="A23" s="22">
        <v>12</v>
      </c>
      <c r="C23" s="20">
        <v>12237</v>
      </c>
      <c r="D23" s="20">
        <v>123</v>
      </c>
      <c r="E23" s="20">
        <v>19</v>
      </c>
      <c r="F23" s="20">
        <v>12341</v>
      </c>
      <c r="G23" s="20">
        <v>3789</v>
      </c>
      <c r="H23" s="20">
        <v>5496</v>
      </c>
      <c r="I23" s="20">
        <v>800</v>
      </c>
      <c r="J23" s="20">
        <v>1239</v>
      </c>
    </row>
    <row r="24" spans="1:10">
      <c r="A24" s="22">
        <v>13</v>
      </c>
      <c r="B24" s="49" t="s">
        <v>11</v>
      </c>
      <c r="C24" s="49"/>
      <c r="E24" s="49"/>
      <c r="F24" s="49"/>
      <c r="G24" s="49"/>
      <c r="H24" s="49"/>
      <c r="I24" s="49"/>
      <c r="J24" s="49"/>
    </row>
    <row r="25" spans="1:10">
      <c r="A25" s="22">
        <v>14</v>
      </c>
      <c r="C25" s="20">
        <v>12341</v>
      </c>
      <c r="D25" s="20">
        <v>126</v>
      </c>
      <c r="E25" s="20">
        <v>107</v>
      </c>
      <c r="F25" s="20">
        <v>12360</v>
      </c>
      <c r="G25" s="20">
        <v>3740</v>
      </c>
      <c r="H25" s="20">
        <v>5363</v>
      </c>
      <c r="I25" s="20">
        <v>798</v>
      </c>
      <c r="J25" s="20">
        <v>1239</v>
      </c>
    </row>
    <row r="26" spans="1:10">
      <c r="A26" s="22">
        <v>15</v>
      </c>
      <c r="C26" s="20">
        <v>12360</v>
      </c>
      <c r="D26" s="20">
        <v>105</v>
      </c>
      <c r="E26" s="20">
        <v>534</v>
      </c>
      <c r="F26" s="20">
        <v>11931</v>
      </c>
      <c r="G26" s="20">
        <v>3555</v>
      </c>
      <c r="H26" s="20">
        <v>5331</v>
      </c>
      <c r="I26" s="20">
        <v>792</v>
      </c>
      <c r="J26" s="20">
        <v>1235</v>
      </c>
    </row>
    <row r="27" spans="1:10">
      <c r="A27" s="22">
        <v>16</v>
      </c>
      <c r="C27" s="20">
        <v>11931</v>
      </c>
      <c r="D27" s="20">
        <v>36</v>
      </c>
      <c r="E27" s="20">
        <v>25</v>
      </c>
      <c r="F27" s="20">
        <v>11942</v>
      </c>
      <c r="G27" s="20">
        <v>3546</v>
      </c>
      <c r="H27" s="20">
        <v>5352</v>
      </c>
      <c r="I27" s="20">
        <v>793</v>
      </c>
      <c r="J27" s="20">
        <v>1235</v>
      </c>
    </row>
    <row r="28" spans="1:10">
      <c r="A28" s="22">
        <v>17</v>
      </c>
      <c r="C28" s="20">
        <v>11942</v>
      </c>
      <c r="D28" s="20">
        <v>52</v>
      </c>
      <c r="E28" s="20">
        <v>55</v>
      </c>
      <c r="F28" s="20">
        <v>11939</v>
      </c>
      <c r="G28" s="20">
        <v>3533</v>
      </c>
      <c r="H28" s="20">
        <v>5367</v>
      </c>
      <c r="I28" s="20">
        <v>789</v>
      </c>
      <c r="J28" s="20">
        <v>1234</v>
      </c>
    </row>
    <row r="29" spans="1:10">
      <c r="A29" s="22">
        <v>18</v>
      </c>
      <c r="C29" s="20">
        <v>11939</v>
      </c>
      <c r="D29" s="20">
        <v>106</v>
      </c>
      <c r="E29" s="20">
        <v>61</v>
      </c>
      <c r="F29" s="20">
        <v>11984</v>
      </c>
      <c r="G29" s="20">
        <v>3489</v>
      </c>
      <c r="H29" s="20">
        <v>5456</v>
      </c>
      <c r="I29" s="20">
        <v>787</v>
      </c>
      <c r="J29" s="20">
        <v>1234</v>
      </c>
    </row>
    <row r="30" spans="1:10">
      <c r="A30" s="22">
        <v>19</v>
      </c>
      <c r="C30" s="20">
        <v>11984</v>
      </c>
      <c r="D30" s="20">
        <v>200</v>
      </c>
      <c r="E30" s="20">
        <v>41</v>
      </c>
      <c r="F30" s="20">
        <v>12143</v>
      </c>
      <c r="G30" s="20">
        <v>3470</v>
      </c>
      <c r="H30" s="20">
        <v>5443</v>
      </c>
      <c r="I30" s="20">
        <v>788</v>
      </c>
      <c r="J30" s="20">
        <v>1233</v>
      </c>
    </row>
    <row r="31" spans="1:10">
      <c r="A31" s="22">
        <v>20</v>
      </c>
      <c r="B31" s="49" t="s">
        <v>11</v>
      </c>
      <c r="C31" s="49"/>
      <c r="E31" s="49"/>
      <c r="F31" s="49"/>
      <c r="G31" s="49"/>
      <c r="H31" s="49"/>
      <c r="I31" s="49"/>
      <c r="J31" s="49"/>
    </row>
    <row r="32" spans="1:10">
      <c r="A32" s="22">
        <v>21</v>
      </c>
      <c r="C32" s="44" t="s">
        <v>166</v>
      </c>
      <c r="D32" s="20">
        <v>311</v>
      </c>
      <c r="E32" s="20">
        <v>670</v>
      </c>
      <c r="F32" s="20">
        <v>11803</v>
      </c>
      <c r="G32" s="20">
        <v>3277</v>
      </c>
      <c r="H32" s="20">
        <v>5435</v>
      </c>
      <c r="I32" s="20">
        <v>802</v>
      </c>
      <c r="J32" s="20">
        <v>1230</v>
      </c>
    </row>
    <row r="33" spans="1:10">
      <c r="A33" s="22">
        <v>22</v>
      </c>
      <c r="C33" s="20">
        <v>11804</v>
      </c>
      <c r="D33" s="20">
        <v>0</v>
      </c>
      <c r="E33" s="20">
        <v>56</v>
      </c>
      <c r="F33" s="20">
        <v>11748</v>
      </c>
      <c r="G33" s="20">
        <v>3252</v>
      </c>
      <c r="H33" s="20">
        <v>5409</v>
      </c>
      <c r="I33" s="20">
        <v>802</v>
      </c>
      <c r="J33" s="20">
        <v>1227</v>
      </c>
    </row>
    <row r="34" spans="1:10">
      <c r="A34" s="22">
        <v>23</v>
      </c>
      <c r="C34" s="20">
        <v>11748</v>
      </c>
      <c r="D34" s="20">
        <v>119</v>
      </c>
      <c r="E34" s="20">
        <v>48</v>
      </c>
      <c r="F34" s="24" t="s">
        <v>79</v>
      </c>
      <c r="G34" s="20">
        <v>3298</v>
      </c>
      <c r="H34" s="20"/>
      <c r="I34" s="20">
        <v>801</v>
      </c>
      <c r="J34" s="20">
        <v>1227</v>
      </c>
    </row>
    <row r="35" spans="1:10">
      <c r="A35" s="22">
        <v>24</v>
      </c>
      <c r="C35" s="20"/>
      <c r="D35" s="20"/>
      <c r="E35" s="20"/>
      <c r="F35" s="20"/>
      <c r="G35" s="20"/>
      <c r="H35" s="20"/>
      <c r="I35" s="20"/>
      <c r="J35" s="20"/>
    </row>
    <row r="36" spans="1:10">
      <c r="A36" s="22">
        <v>25</v>
      </c>
      <c r="C36" s="20"/>
      <c r="D36" s="20"/>
      <c r="E36" s="20"/>
      <c r="F36" s="20"/>
      <c r="G36" s="20"/>
      <c r="H36" s="20"/>
      <c r="I36" s="20"/>
      <c r="J36" s="20"/>
    </row>
    <row r="37" spans="1:10">
      <c r="A37" s="22">
        <v>26</v>
      </c>
      <c r="C37" s="20"/>
      <c r="D37" s="20"/>
      <c r="E37" s="20"/>
      <c r="F37" s="20"/>
      <c r="G37" s="20"/>
      <c r="H37" s="20"/>
      <c r="I37" s="20"/>
      <c r="J37" s="20"/>
    </row>
    <row r="38" spans="1:10">
      <c r="A38" s="22">
        <v>27</v>
      </c>
      <c r="B38" s="49" t="s">
        <v>11</v>
      </c>
      <c r="C38" s="49"/>
      <c r="E38" s="49"/>
      <c r="F38" s="49"/>
      <c r="G38" s="49"/>
      <c r="H38" s="49"/>
      <c r="I38" s="49"/>
      <c r="J38" s="49"/>
    </row>
    <row r="39" spans="1:10">
      <c r="A39" s="22">
        <v>28</v>
      </c>
      <c r="C39" s="20"/>
      <c r="D39" s="20"/>
      <c r="E39" s="20"/>
      <c r="F39" s="20"/>
      <c r="G39" s="20"/>
      <c r="H39" s="20"/>
      <c r="I39" s="20"/>
      <c r="J39" s="20"/>
    </row>
    <row r="40" spans="1:10">
      <c r="A40" s="22">
        <v>29</v>
      </c>
      <c r="C40" s="20">
        <v>11862</v>
      </c>
      <c r="D40" s="20">
        <v>93</v>
      </c>
      <c r="E40" s="20">
        <v>645</v>
      </c>
      <c r="F40" s="20">
        <v>11310</v>
      </c>
      <c r="G40" s="20">
        <v>2895</v>
      </c>
      <c r="H40" s="20">
        <v>5308</v>
      </c>
      <c r="I40" s="20">
        <v>820</v>
      </c>
      <c r="J40" s="20">
        <v>1219</v>
      </c>
    </row>
    <row r="41" spans="1:10">
      <c r="A41" s="22">
        <v>30</v>
      </c>
      <c r="C41" s="20">
        <v>11310</v>
      </c>
      <c r="D41" s="20">
        <v>52</v>
      </c>
      <c r="E41" s="20">
        <v>78</v>
      </c>
      <c r="F41" s="20">
        <v>11284</v>
      </c>
      <c r="G41" s="20">
        <v>2859</v>
      </c>
      <c r="H41" s="20">
        <v>5322</v>
      </c>
      <c r="I41" s="20">
        <v>815</v>
      </c>
      <c r="J41" s="20">
        <v>1218</v>
      </c>
    </row>
    <row r="44" spans="1:10">
      <c r="A44" s="58" t="s">
        <v>167</v>
      </c>
      <c r="B44" s="53" t="s">
        <v>120</v>
      </c>
      <c r="C44" s="53" t="s">
        <v>0</v>
      </c>
      <c r="D44" s="53"/>
      <c r="E44" s="53"/>
      <c r="F44" s="53" t="s">
        <v>19</v>
      </c>
      <c r="G44" s="87" t="s">
        <v>125</v>
      </c>
      <c r="H44" s="88"/>
      <c r="I44" s="88"/>
      <c r="J44" s="89"/>
    </row>
    <row r="45" spans="1:10">
      <c r="A45" s="54" t="s">
        <v>156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127</v>
      </c>
      <c r="G45" s="55" t="s">
        <v>6</v>
      </c>
      <c r="H45" s="55" t="s">
        <v>7</v>
      </c>
      <c r="I45" s="55" t="s">
        <v>8</v>
      </c>
      <c r="J45" s="55" t="s">
        <v>9</v>
      </c>
    </row>
    <row r="46" spans="1:10">
      <c r="A46" s="57" t="s">
        <v>123</v>
      </c>
      <c r="B46" s="55"/>
      <c r="C46" s="55">
        <f>MIN($C$12:$C$42)</f>
        <v>11310</v>
      </c>
      <c r="D46" s="55">
        <f>SMALL($D$12:$D$42,COUNTIF($D$12:$D$42,0)+1)</f>
        <v>7</v>
      </c>
      <c r="E46" s="55">
        <f>SMALL($E$12:$E$42,COUNTIF($E$12:$E$42,0)+1)</f>
        <v>2</v>
      </c>
      <c r="F46" s="55">
        <f>MIN($F$12:$F$42)</f>
        <v>11284</v>
      </c>
      <c r="G46" s="55">
        <f>SMALL($G$12:$G$42,COUNTIF($G$12:$G$42,0)+1)</f>
        <v>2859</v>
      </c>
      <c r="H46" s="55">
        <f>SMALL($H$12:$H$42,COUNTIF($H$12:$H$42,0)+1)</f>
        <v>5308</v>
      </c>
      <c r="I46" s="55">
        <f>SMALL($I$12:$I$42,COUNTIF($I$12:$I$42,0)+1)</f>
        <v>771</v>
      </c>
      <c r="J46" s="55">
        <f>SMALL($J$12:$J$42,COUNTIF($J$12:$J$42,0)+1)</f>
        <v>1218</v>
      </c>
    </row>
    <row r="47" spans="1:10">
      <c r="A47" s="57" t="s">
        <v>124</v>
      </c>
      <c r="B47" s="55"/>
      <c r="C47" s="55">
        <f>MAX($C$12:$C$42)</f>
        <v>16649</v>
      </c>
      <c r="D47" s="55">
        <f>MAX($D$12:$D$42)</f>
        <v>311</v>
      </c>
      <c r="E47" s="55">
        <f>MAX($E$12:$E$42)</f>
        <v>3529</v>
      </c>
      <c r="F47" s="55">
        <f>MAX($F$12:$F$42)</f>
        <v>16607</v>
      </c>
      <c r="G47" s="55">
        <f>MAX($G$12:$G$42)</f>
        <v>5727</v>
      </c>
      <c r="H47" s="55">
        <f>MAX($H$12:$H$42)</f>
        <v>7910</v>
      </c>
      <c r="I47" s="55">
        <f>MAX($I$12:$I$42)</f>
        <v>820</v>
      </c>
      <c r="J47" s="55">
        <f>MAX($J$12:$J$42)</f>
        <v>1247</v>
      </c>
    </row>
    <row r="48" spans="1:10">
      <c r="A48" s="59" t="s">
        <v>118</v>
      </c>
      <c r="B48" s="55"/>
      <c r="C48" s="56">
        <f>SUM($C$12:$C$42)/19</f>
        <v>13269.842105263158</v>
      </c>
      <c r="D48" s="56">
        <f>SUM($D$12:$D$42)/$B$49</f>
        <v>86.3</v>
      </c>
      <c r="E48" s="56">
        <f>SUM($E$12:$E$42)/$B$49</f>
        <v>341.05</v>
      </c>
      <c r="F48" s="56">
        <f>SUM($F$12:$F$42)/19</f>
        <v>13022.263157894737</v>
      </c>
      <c r="G48" s="56">
        <f>SUM($G$12:$G$42)/$B$49</f>
        <v>3964.1</v>
      </c>
      <c r="H48" s="56">
        <f>SUM($H$12:$H$42)/$B$49</f>
        <v>5668.9</v>
      </c>
      <c r="I48" s="56">
        <f>SUM($I$12:$I$42)/$B$49</f>
        <v>794</v>
      </c>
      <c r="J48" s="56">
        <f>SUM($J$12:$J$42)/$B$49</f>
        <v>1235.2</v>
      </c>
    </row>
    <row r="49" spans="1:10">
      <c r="A49" s="59" t="s">
        <v>2</v>
      </c>
      <c r="B49" s="59">
        <v>20</v>
      </c>
      <c r="C49" s="59"/>
      <c r="D49" s="59">
        <f>SUM($D$12:$D$42)</f>
        <v>1726</v>
      </c>
      <c r="E49" s="59">
        <f>SUM($E$12:$E$42)</f>
        <v>6821</v>
      </c>
      <c r="F49" s="59"/>
      <c r="G49" s="59"/>
      <c r="H49" s="59"/>
      <c r="I49" s="59"/>
      <c r="J49" s="59"/>
    </row>
  </sheetData>
  <mergeCells count="2">
    <mergeCell ref="G44:J44"/>
    <mergeCell ref="C7:G7"/>
  </mergeCells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9"/>
  <sheetViews>
    <sheetView topLeftCell="A4" workbookViewId="0">
      <selection activeCell="A44" sqref="A44:J49"/>
    </sheetView>
  </sheetViews>
  <sheetFormatPr defaultRowHeight="14.4"/>
  <cols>
    <col min="1" max="1" width="14.6640625" customWidth="1"/>
    <col min="2" max="2" width="9.44140625" customWidth="1"/>
    <col min="4" max="4" width="7.77734375" customWidth="1"/>
    <col min="5" max="5" width="12.5546875" customWidth="1"/>
  </cols>
  <sheetData>
    <row r="1" spans="1:10">
      <c r="A1" s="40" t="s">
        <v>168</v>
      </c>
      <c r="B1" s="25"/>
      <c r="C1" s="25"/>
      <c r="D1" s="25"/>
      <c r="E1" s="25"/>
      <c r="F1" s="25"/>
      <c r="G1" s="25" t="s">
        <v>80</v>
      </c>
      <c r="H1" s="25"/>
      <c r="I1" s="25"/>
    </row>
    <row r="3" spans="1:10" s="40" customFormat="1">
      <c r="A3" s="40" t="s">
        <v>117</v>
      </c>
      <c r="C3" s="40" t="s">
        <v>114</v>
      </c>
    </row>
    <row r="4" spans="1:10" s="40" customFormat="1"/>
    <row r="5" spans="1:10" s="40" customFormat="1">
      <c r="A5" s="40" t="s">
        <v>116</v>
      </c>
      <c r="C5" s="40" t="s">
        <v>110</v>
      </c>
    </row>
    <row r="7" spans="1:10">
      <c r="A7" s="25"/>
      <c r="B7" s="25"/>
      <c r="C7" s="90" t="s">
        <v>81</v>
      </c>
      <c r="D7" s="90"/>
      <c r="E7" s="90"/>
      <c r="F7" s="90"/>
      <c r="G7" s="91"/>
      <c r="H7" s="25"/>
      <c r="I7" s="25"/>
    </row>
    <row r="9" spans="1:10">
      <c r="A9" s="26" t="s">
        <v>61</v>
      </c>
      <c r="B9" s="40" t="s">
        <v>115</v>
      </c>
      <c r="C9" s="27" t="s">
        <v>0</v>
      </c>
      <c r="D9" s="27" t="s">
        <v>3</v>
      </c>
      <c r="E9" s="27" t="s">
        <v>4</v>
      </c>
      <c r="F9" s="27" t="s">
        <v>19</v>
      </c>
      <c r="G9" s="27" t="s">
        <v>2</v>
      </c>
      <c r="H9" s="27" t="s">
        <v>2</v>
      </c>
      <c r="I9" s="27" t="s">
        <v>2</v>
      </c>
      <c r="J9" s="27" t="s">
        <v>2</v>
      </c>
    </row>
    <row r="10" spans="1:10">
      <c r="A10" s="28" t="s">
        <v>1</v>
      </c>
      <c r="C10" s="27" t="s">
        <v>2</v>
      </c>
      <c r="D10" s="27"/>
      <c r="E10" s="27" t="s">
        <v>5</v>
      </c>
      <c r="F10" s="27" t="s">
        <v>2</v>
      </c>
      <c r="G10" s="27" t="s">
        <v>6</v>
      </c>
      <c r="H10" s="27" t="s">
        <v>7</v>
      </c>
      <c r="I10" s="27" t="s">
        <v>8</v>
      </c>
      <c r="J10" s="27" t="s">
        <v>9</v>
      </c>
    </row>
    <row r="11" spans="1:10">
      <c r="A11" s="27"/>
      <c r="C11" s="25"/>
      <c r="D11" s="25"/>
      <c r="E11" s="25"/>
      <c r="F11" s="25"/>
      <c r="G11" s="25"/>
      <c r="H11" s="25"/>
      <c r="I11" s="25"/>
      <c r="J11" s="25"/>
    </row>
    <row r="12" spans="1:10">
      <c r="A12" s="27">
        <v>1</v>
      </c>
      <c r="C12" s="25">
        <v>11284</v>
      </c>
      <c r="D12" s="25">
        <v>143</v>
      </c>
      <c r="E12" s="25">
        <v>68</v>
      </c>
      <c r="F12" s="25">
        <v>11359</v>
      </c>
      <c r="G12" s="25">
        <v>2832</v>
      </c>
      <c r="H12" s="25">
        <v>5406</v>
      </c>
      <c r="I12" s="25">
        <v>826</v>
      </c>
      <c r="J12" s="25">
        <v>1217</v>
      </c>
    </row>
    <row r="13" spans="1:10">
      <c r="A13" s="27">
        <v>2</v>
      </c>
      <c r="C13" s="25">
        <v>11359</v>
      </c>
      <c r="D13" s="25">
        <v>22</v>
      </c>
      <c r="E13" s="25">
        <v>1876</v>
      </c>
      <c r="F13" s="25">
        <v>9505</v>
      </c>
      <c r="G13" s="25">
        <v>2234</v>
      </c>
      <c r="H13" s="25">
        <v>4137</v>
      </c>
      <c r="I13" s="25">
        <v>827</v>
      </c>
      <c r="J13" s="25">
        <v>1217</v>
      </c>
    </row>
    <row r="14" spans="1:10">
      <c r="A14" s="27">
        <v>3</v>
      </c>
      <c r="C14" s="25">
        <v>9505</v>
      </c>
      <c r="D14" s="25">
        <v>70</v>
      </c>
      <c r="E14" s="25">
        <v>2050</v>
      </c>
      <c r="F14" s="25">
        <v>7525</v>
      </c>
      <c r="G14" s="25">
        <v>1589</v>
      </c>
      <c r="H14" s="25">
        <v>2761</v>
      </c>
      <c r="I14" s="25">
        <v>827</v>
      </c>
      <c r="J14" s="25">
        <v>1229</v>
      </c>
    </row>
    <row r="15" spans="1:10">
      <c r="A15" s="27">
        <v>4</v>
      </c>
      <c r="B15" s="50" t="s">
        <v>10</v>
      </c>
      <c r="C15" s="49"/>
      <c r="E15" s="49"/>
      <c r="F15" s="49"/>
      <c r="G15" s="49"/>
      <c r="H15" s="49"/>
      <c r="I15" s="49"/>
      <c r="J15" s="49"/>
    </row>
    <row r="16" spans="1:10">
      <c r="A16" s="27">
        <v>5</v>
      </c>
      <c r="C16" s="25">
        <v>7525</v>
      </c>
      <c r="D16" s="25">
        <v>51</v>
      </c>
      <c r="E16" s="25">
        <v>702</v>
      </c>
      <c r="F16" s="25">
        <v>6874</v>
      </c>
      <c r="G16" s="25">
        <v>1351</v>
      </c>
      <c r="H16" s="25">
        <v>2361</v>
      </c>
      <c r="I16" s="25">
        <v>822</v>
      </c>
      <c r="J16" s="25">
        <v>1225</v>
      </c>
    </row>
    <row r="17" spans="1:10">
      <c r="A17" s="27">
        <v>6</v>
      </c>
      <c r="C17" s="25">
        <v>6874</v>
      </c>
      <c r="D17" s="25">
        <v>0</v>
      </c>
      <c r="E17" s="25">
        <v>14</v>
      </c>
      <c r="F17" s="25">
        <v>6860</v>
      </c>
      <c r="G17" s="25">
        <v>1350</v>
      </c>
      <c r="H17" s="25">
        <v>2357</v>
      </c>
      <c r="I17" s="25">
        <v>820</v>
      </c>
      <c r="J17" s="25">
        <v>1220</v>
      </c>
    </row>
    <row r="18" spans="1:10">
      <c r="A18" s="27">
        <v>7</v>
      </c>
      <c r="C18" s="25">
        <v>6860</v>
      </c>
      <c r="D18" s="25">
        <v>670</v>
      </c>
      <c r="E18" s="25">
        <v>18</v>
      </c>
      <c r="F18" s="25">
        <v>7512</v>
      </c>
      <c r="G18" s="25">
        <v>1349</v>
      </c>
      <c r="H18" s="25">
        <v>2873</v>
      </c>
      <c r="I18" s="25">
        <v>864</v>
      </c>
      <c r="J18" s="25">
        <v>1315</v>
      </c>
    </row>
    <row r="19" spans="1:10">
      <c r="A19" s="27">
        <v>8</v>
      </c>
      <c r="C19" s="25">
        <v>7512</v>
      </c>
      <c r="D19" s="25">
        <v>126</v>
      </c>
      <c r="E19" s="25">
        <v>91</v>
      </c>
      <c r="F19" s="25">
        <v>7547</v>
      </c>
      <c r="G19" s="25">
        <v>1347</v>
      </c>
      <c r="H19" s="25">
        <v>2860</v>
      </c>
      <c r="I19" s="25">
        <v>948</v>
      </c>
      <c r="J19" s="25">
        <v>1293</v>
      </c>
    </row>
    <row r="20" spans="1:10">
      <c r="A20" s="27">
        <v>9</v>
      </c>
      <c r="C20" s="25">
        <v>7547</v>
      </c>
      <c r="D20" s="25">
        <v>0</v>
      </c>
      <c r="E20" s="25">
        <v>47</v>
      </c>
      <c r="F20" s="25">
        <v>7500</v>
      </c>
      <c r="G20" s="25">
        <v>1344</v>
      </c>
      <c r="H20" s="25">
        <v>2825</v>
      </c>
      <c r="I20" s="25">
        <v>942</v>
      </c>
      <c r="J20" s="25">
        <v>1289</v>
      </c>
    </row>
    <row r="21" spans="1:10">
      <c r="A21" s="27">
        <v>10</v>
      </c>
      <c r="C21" s="25">
        <v>7500</v>
      </c>
      <c r="D21" s="25">
        <v>56</v>
      </c>
      <c r="E21" s="25">
        <v>49</v>
      </c>
      <c r="F21" s="25">
        <v>7507</v>
      </c>
      <c r="G21" s="25">
        <v>1342</v>
      </c>
      <c r="H21" s="25">
        <v>2805</v>
      </c>
      <c r="I21" s="25">
        <v>957</v>
      </c>
      <c r="J21" s="25">
        <v>1290</v>
      </c>
    </row>
    <row r="22" spans="1:10">
      <c r="A22" s="27">
        <v>11</v>
      </c>
      <c r="B22" s="50" t="s">
        <v>10</v>
      </c>
      <c r="C22" s="49"/>
      <c r="E22" s="49"/>
      <c r="F22" s="49"/>
      <c r="G22" s="49"/>
      <c r="H22" s="49"/>
      <c r="I22" s="49"/>
      <c r="J22" s="49"/>
    </row>
    <row r="23" spans="1:10">
      <c r="A23" s="27">
        <v>12</v>
      </c>
      <c r="C23" s="25">
        <v>7507</v>
      </c>
      <c r="D23" s="25">
        <v>131</v>
      </c>
      <c r="E23" s="25">
        <v>162</v>
      </c>
      <c r="F23" s="25">
        <v>7476</v>
      </c>
      <c r="G23" s="25">
        <v>1326</v>
      </c>
      <c r="H23" s="25">
        <v>2796</v>
      </c>
      <c r="I23" s="25">
        <v>949</v>
      </c>
      <c r="J23" s="25">
        <v>1284</v>
      </c>
    </row>
    <row r="24" spans="1:10">
      <c r="A24" s="27">
        <v>13</v>
      </c>
      <c r="C24" s="25">
        <v>7476</v>
      </c>
      <c r="D24" s="25">
        <v>111</v>
      </c>
      <c r="E24" s="25">
        <v>65</v>
      </c>
      <c r="F24" s="25">
        <v>7522</v>
      </c>
      <c r="G24" s="25">
        <v>1327</v>
      </c>
      <c r="H24" s="25">
        <v>2845</v>
      </c>
      <c r="I24" s="25">
        <v>947</v>
      </c>
      <c r="J24" s="25">
        <v>1280</v>
      </c>
    </row>
    <row r="25" spans="1:10">
      <c r="A25" s="27">
        <v>14</v>
      </c>
      <c r="C25" s="25">
        <v>7522</v>
      </c>
      <c r="D25" s="25">
        <v>146</v>
      </c>
      <c r="E25" s="25">
        <v>358</v>
      </c>
      <c r="F25" s="25">
        <v>7310</v>
      </c>
      <c r="G25" s="25">
        <v>1235</v>
      </c>
      <c r="H25" s="25">
        <v>2658</v>
      </c>
      <c r="I25" s="25">
        <v>1017</v>
      </c>
      <c r="J25" s="25">
        <v>1279</v>
      </c>
    </row>
    <row r="26" spans="1:10">
      <c r="A26" s="27">
        <v>15</v>
      </c>
      <c r="C26" s="25">
        <v>7310</v>
      </c>
      <c r="D26" s="25">
        <v>0</v>
      </c>
      <c r="E26" s="25">
        <v>51</v>
      </c>
      <c r="F26" s="25">
        <v>7259</v>
      </c>
      <c r="G26" s="25">
        <v>1230</v>
      </c>
      <c r="H26" s="25">
        <v>2622</v>
      </c>
      <c r="I26" s="25">
        <v>1013</v>
      </c>
      <c r="J26" s="25">
        <v>1276</v>
      </c>
    </row>
    <row r="27" spans="1:10">
      <c r="A27" s="27">
        <v>16</v>
      </c>
      <c r="C27" s="25">
        <v>7259</v>
      </c>
      <c r="D27" s="25">
        <v>1</v>
      </c>
      <c r="E27" s="25">
        <v>54</v>
      </c>
      <c r="F27" s="25">
        <v>7206</v>
      </c>
      <c r="G27" s="25">
        <v>1226</v>
      </c>
      <c r="H27" s="25">
        <v>2588</v>
      </c>
      <c r="I27" s="25">
        <v>1008</v>
      </c>
      <c r="J27" s="25">
        <v>1272</v>
      </c>
    </row>
    <row r="28" spans="1:10">
      <c r="A28" s="27">
        <v>17</v>
      </c>
      <c r="C28" s="25">
        <v>7206</v>
      </c>
      <c r="D28" s="25">
        <v>37</v>
      </c>
      <c r="E28" s="25">
        <v>525</v>
      </c>
      <c r="F28" s="25">
        <v>6718</v>
      </c>
      <c r="G28" s="25">
        <v>1086</v>
      </c>
      <c r="H28" s="25">
        <v>2241</v>
      </c>
      <c r="I28" s="25">
        <v>1021</v>
      </c>
      <c r="J28" s="25">
        <v>1253</v>
      </c>
    </row>
    <row r="29" spans="1:10">
      <c r="A29" s="27">
        <v>18</v>
      </c>
      <c r="B29" s="50" t="s">
        <v>10</v>
      </c>
      <c r="C29" s="49"/>
      <c r="E29" s="49"/>
      <c r="F29" s="49"/>
      <c r="G29" s="49"/>
      <c r="H29" s="49"/>
      <c r="I29" s="49"/>
      <c r="J29" s="49"/>
    </row>
    <row r="30" spans="1:10">
      <c r="A30" s="27">
        <v>19</v>
      </c>
      <c r="C30" s="25">
        <v>6718</v>
      </c>
      <c r="D30" s="25">
        <v>119</v>
      </c>
      <c r="E30" s="25">
        <v>63</v>
      </c>
      <c r="F30" s="25">
        <v>6774</v>
      </c>
      <c r="G30" s="25">
        <v>1083</v>
      </c>
      <c r="H30" s="25">
        <v>2330</v>
      </c>
      <c r="I30" s="25">
        <v>1012</v>
      </c>
      <c r="J30" s="25">
        <v>1243</v>
      </c>
    </row>
    <row r="31" spans="1:10">
      <c r="A31" s="27">
        <v>20</v>
      </c>
      <c r="C31" s="25">
        <v>6774</v>
      </c>
      <c r="D31" s="25">
        <v>12</v>
      </c>
      <c r="E31" s="25">
        <v>29</v>
      </c>
      <c r="F31" s="25">
        <v>6757</v>
      </c>
      <c r="G31" s="25">
        <v>1780</v>
      </c>
      <c r="H31" s="25">
        <v>2319</v>
      </c>
      <c r="I31" s="25">
        <v>1011</v>
      </c>
      <c r="J31" s="25">
        <v>1242</v>
      </c>
    </row>
    <row r="32" spans="1:10">
      <c r="A32" s="27">
        <v>21</v>
      </c>
      <c r="C32" s="25">
        <v>6757</v>
      </c>
      <c r="D32" s="25">
        <v>4</v>
      </c>
      <c r="E32" s="25">
        <v>56</v>
      </c>
      <c r="F32" s="25">
        <v>6705</v>
      </c>
      <c r="G32" s="25">
        <v>1070</v>
      </c>
      <c r="H32" s="25">
        <v>2291</v>
      </c>
      <c r="I32" s="25">
        <v>1015</v>
      </c>
      <c r="J32" s="25">
        <v>1231</v>
      </c>
    </row>
    <row r="33" spans="1:10">
      <c r="A33" s="27">
        <v>22</v>
      </c>
      <c r="C33" s="25">
        <v>6105</v>
      </c>
      <c r="D33" s="25">
        <v>86</v>
      </c>
      <c r="E33" s="25">
        <v>52</v>
      </c>
      <c r="F33" s="25">
        <v>6739</v>
      </c>
      <c r="G33" s="25">
        <v>1102</v>
      </c>
      <c r="H33" s="25">
        <v>2319</v>
      </c>
      <c r="I33" s="25">
        <v>1011</v>
      </c>
      <c r="J33" s="25">
        <v>1220</v>
      </c>
    </row>
    <row r="34" spans="1:10">
      <c r="A34" s="27">
        <v>23</v>
      </c>
      <c r="C34" s="25">
        <v>6739</v>
      </c>
      <c r="D34" s="25">
        <v>10</v>
      </c>
      <c r="E34" s="25">
        <v>46</v>
      </c>
      <c r="F34" s="25">
        <v>6703</v>
      </c>
      <c r="G34" s="25">
        <v>1094</v>
      </c>
      <c r="H34" s="25">
        <v>2208</v>
      </c>
      <c r="I34" s="25">
        <v>1014</v>
      </c>
      <c r="J34" s="25">
        <v>1211</v>
      </c>
    </row>
    <row r="35" spans="1:10">
      <c r="A35" s="27">
        <v>24</v>
      </c>
      <c r="C35" s="25">
        <v>6703</v>
      </c>
      <c r="D35" s="25">
        <v>9</v>
      </c>
      <c r="E35" s="25">
        <v>252</v>
      </c>
      <c r="F35" s="25">
        <v>6460</v>
      </c>
      <c r="G35" s="25">
        <v>1029</v>
      </c>
      <c r="H35" s="25">
        <v>2124</v>
      </c>
      <c r="I35" s="25">
        <v>1013</v>
      </c>
      <c r="J35" s="25">
        <v>1208</v>
      </c>
    </row>
    <row r="36" spans="1:10">
      <c r="A36" s="27">
        <v>25</v>
      </c>
      <c r="B36" s="50" t="s">
        <v>10</v>
      </c>
      <c r="C36" s="49"/>
      <c r="E36" s="49"/>
      <c r="F36" s="49"/>
      <c r="G36" s="49"/>
      <c r="H36" s="49"/>
      <c r="I36" s="49"/>
      <c r="J36" s="49"/>
    </row>
    <row r="37" spans="1:10">
      <c r="A37" s="27">
        <v>26</v>
      </c>
      <c r="C37" s="25">
        <v>6460</v>
      </c>
      <c r="D37" s="25">
        <v>43</v>
      </c>
      <c r="E37" s="25">
        <v>45</v>
      </c>
      <c r="F37" s="25">
        <v>6458</v>
      </c>
      <c r="G37" s="25">
        <v>1027</v>
      </c>
      <c r="H37" s="25">
        <v>2048</v>
      </c>
      <c r="I37" s="25">
        <v>1015</v>
      </c>
      <c r="J37" s="25">
        <v>1095</v>
      </c>
    </row>
    <row r="38" spans="1:10">
      <c r="A38" s="27">
        <v>27</v>
      </c>
      <c r="C38" s="25">
        <v>6458</v>
      </c>
      <c r="D38" s="25">
        <v>116</v>
      </c>
      <c r="E38" s="25">
        <v>30</v>
      </c>
      <c r="F38" s="25">
        <v>6544</v>
      </c>
      <c r="G38" s="25">
        <v>1026</v>
      </c>
      <c r="H38" s="25">
        <v>2250</v>
      </c>
      <c r="I38" s="25">
        <v>1013</v>
      </c>
      <c r="J38" s="25">
        <v>1191</v>
      </c>
    </row>
    <row r="39" spans="1:10">
      <c r="A39" s="27">
        <v>28</v>
      </c>
      <c r="C39" s="25">
        <v>6544</v>
      </c>
      <c r="D39" s="25">
        <v>292</v>
      </c>
      <c r="E39" s="25">
        <v>34</v>
      </c>
      <c r="F39" s="25">
        <v>6752</v>
      </c>
      <c r="G39" s="25">
        <v>1024</v>
      </c>
      <c r="H39" s="25">
        <v>2464</v>
      </c>
      <c r="I39" s="25">
        <v>1010</v>
      </c>
      <c r="J39" s="25">
        <v>1190</v>
      </c>
    </row>
    <row r="40" spans="1:10">
      <c r="A40" s="27">
        <v>29</v>
      </c>
      <c r="C40" s="25">
        <v>6752</v>
      </c>
      <c r="D40" s="25">
        <v>0</v>
      </c>
      <c r="E40" s="25">
        <v>180</v>
      </c>
      <c r="F40" s="25">
        <v>6572</v>
      </c>
      <c r="G40" s="25">
        <v>1022</v>
      </c>
      <c r="H40" s="25">
        <v>2259</v>
      </c>
      <c r="I40" s="25">
        <v>1007</v>
      </c>
      <c r="J40" s="25">
        <v>1184</v>
      </c>
    </row>
    <row r="41" spans="1:10">
      <c r="A41" s="27">
        <v>30</v>
      </c>
      <c r="C41" s="25">
        <v>6572</v>
      </c>
      <c r="D41" s="25"/>
      <c r="E41" s="25"/>
      <c r="F41" s="25"/>
      <c r="G41" s="25"/>
      <c r="H41" s="25"/>
      <c r="I41" s="25"/>
      <c r="J41" s="25"/>
    </row>
    <row r="42" spans="1:10">
      <c r="A42" s="27">
        <v>31</v>
      </c>
      <c r="C42" s="25">
        <v>6505</v>
      </c>
      <c r="D42" s="25">
        <v>53</v>
      </c>
      <c r="E42" s="25">
        <v>14</v>
      </c>
      <c r="F42" s="25">
        <v>6544</v>
      </c>
      <c r="G42" s="25">
        <v>1010</v>
      </c>
      <c r="H42" s="25">
        <v>2261</v>
      </c>
      <c r="I42" s="25">
        <v>1031</v>
      </c>
      <c r="J42" s="25">
        <v>1177</v>
      </c>
    </row>
    <row r="44" spans="1:10">
      <c r="A44" s="58" t="s">
        <v>169</v>
      </c>
      <c r="B44" s="53" t="s">
        <v>120</v>
      </c>
      <c r="C44" s="53" t="s">
        <v>0</v>
      </c>
      <c r="D44" s="53"/>
      <c r="E44" s="53"/>
      <c r="F44" s="53" t="s">
        <v>19</v>
      </c>
      <c r="G44" s="87" t="s">
        <v>125</v>
      </c>
      <c r="H44" s="88"/>
      <c r="I44" s="88"/>
      <c r="J44" s="89"/>
    </row>
    <row r="45" spans="1:10">
      <c r="A45" s="54" t="s">
        <v>159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127</v>
      </c>
      <c r="G45" s="55" t="s">
        <v>6</v>
      </c>
      <c r="H45" s="55" t="s">
        <v>7</v>
      </c>
      <c r="I45" s="55" t="s">
        <v>8</v>
      </c>
      <c r="J45" s="55" t="s">
        <v>9</v>
      </c>
    </row>
    <row r="46" spans="1:10">
      <c r="A46" s="57" t="s">
        <v>123</v>
      </c>
      <c r="B46" s="55"/>
      <c r="C46" s="55">
        <f>MIN($C$12:$C$42)</f>
        <v>6105</v>
      </c>
      <c r="D46" s="55">
        <f>SMALL($D$12:$D$42,COUNTIF($D$12:$D$42,0)+1)</f>
        <v>1</v>
      </c>
      <c r="E46" s="55">
        <f>SMALL($E$12:$E$42,COUNTIF($E$12:$E$42,0)+1)</f>
        <v>14</v>
      </c>
      <c r="F46" s="55">
        <f>MIN($F$12:$F$42)</f>
        <v>6458</v>
      </c>
      <c r="G46" s="55">
        <f>SMALL($G$12:$G$42,COUNTIF($G$12:$G$42,0)+1)</f>
        <v>1010</v>
      </c>
      <c r="H46" s="55">
        <f>SMALL($H$12:$H$42,COUNTIF($H$12:$H$42,0)+1)</f>
        <v>2048</v>
      </c>
      <c r="I46" s="55">
        <f>SMALL($I$12:$I$42,COUNTIF($I$12:$I$42,0)+1)</f>
        <v>820</v>
      </c>
      <c r="J46" s="55">
        <f>SMALL($J$12:$J$42,COUNTIF($J$12:$J$42,0)+1)</f>
        <v>1095</v>
      </c>
    </row>
    <row r="47" spans="1:10">
      <c r="A47" s="57" t="s">
        <v>124</v>
      </c>
      <c r="B47" s="55"/>
      <c r="C47" s="55">
        <f>MAX($C$12:$C$42)</f>
        <v>11359</v>
      </c>
      <c r="D47" s="55">
        <f>MAX($D$12:$D$42)</f>
        <v>670</v>
      </c>
      <c r="E47" s="55">
        <f>MAX($E$12:$E$42)</f>
        <v>2050</v>
      </c>
      <c r="F47" s="55">
        <f>MAX($F$12:$F$42)</f>
        <v>11359</v>
      </c>
      <c r="G47" s="55">
        <f>MAX($G$12:$G$42)</f>
        <v>2832</v>
      </c>
      <c r="H47" s="55">
        <f>MAX($H$12:$H$42)</f>
        <v>5406</v>
      </c>
      <c r="I47" s="55">
        <f>MAX($I$12:$I$42)</f>
        <v>1031</v>
      </c>
      <c r="J47" s="55">
        <f>MAX($J$12:$J$42)</f>
        <v>1315</v>
      </c>
    </row>
    <row r="48" spans="1:10">
      <c r="A48" s="59" t="s">
        <v>118</v>
      </c>
      <c r="B48" s="55"/>
      <c r="C48" s="56">
        <f>SUM($C$12:$C$42)/$B$49</f>
        <v>7382.7037037037035</v>
      </c>
      <c r="D48" s="56">
        <f>SUM($D$12:$D$42)/$B$49</f>
        <v>85.481481481481481</v>
      </c>
      <c r="E48" s="56">
        <f>SUM($E$12:$E$42)/$B$49</f>
        <v>256.7037037037037</v>
      </c>
      <c r="F48" s="56">
        <f>SUM($F$12:$F$42)/$B$49</f>
        <v>6988.4444444444443</v>
      </c>
      <c r="G48" s="56">
        <f>SUM($G$12:$G$42)/$B$49</f>
        <v>1275.3703703703704</v>
      </c>
      <c r="H48" s="56">
        <f>SUM($H$12:$H$42)/$B$49</f>
        <v>2555.8518518518517</v>
      </c>
      <c r="I48" s="56">
        <f>SUM($I$12:$I$42)/$B$49</f>
        <v>923.7037037037037</v>
      </c>
      <c r="J48" s="56">
        <f>SUM($J$12:$J$42)/$B$49</f>
        <v>1190.037037037037</v>
      </c>
    </row>
    <row r="49" spans="1:10">
      <c r="A49" s="59" t="s">
        <v>2</v>
      </c>
      <c r="B49" s="59">
        <v>27</v>
      </c>
      <c r="C49" s="59"/>
      <c r="D49" s="59">
        <f>SUM($D$12:$D$42)</f>
        <v>2308</v>
      </c>
      <c r="E49" s="59">
        <f>SUM($E$12:$E$42)</f>
        <v>6931</v>
      </c>
      <c r="F49" s="59"/>
      <c r="G49" s="59"/>
      <c r="H49" s="59"/>
      <c r="I49" s="59"/>
      <c r="J49" s="59"/>
    </row>
  </sheetData>
  <mergeCells count="2">
    <mergeCell ref="G44:J44"/>
    <mergeCell ref="C7:G7"/>
  </mergeCell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9"/>
  <sheetViews>
    <sheetView topLeftCell="A13" workbookViewId="0">
      <selection activeCell="C48" sqref="C48"/>
    </sheetView>
  </sheetViews>
  <sheetFormatPr defaultRowHeight="14.4"/>
  <cols>
    <col min="1" max="1" width="14.77734375" customWidth="1"/>
    <col min="4" max="4" width="12" bestFit="1" customWidth="1"/>
    <col min="5" max="5" width="12.33203125" customWidth="1"/>
  </cols>
  <sheetData>
    <row r="1" spans="1:10">
      <c r="A1" s="40" t="s">
        <v>170</v>
      </c>
      <c r="B1" s="29"/>
      <c r="C1" s="29"/>
      <c r="D1" s="29"/>
      <c r="E1" s="29"/>
      <c r="F1" s="29"/>
      <c r="G1" s="29" t="s">
        <v>82</v>
      </c>
      <c r="H1" s="29"/>
      <c r="I1" s="29"/>
    </row>
    <row r="3" spans="1:10" s="40" customFormat="1">
      <c r="A3" s="40" t="s">
        <v>117</v>
      </c>
      <c r="C3" s="40" t="s">
        <v>114</v>
      </c>
    </row>
    <row r="4" spans="1:10" s="40" customFormat="1"/>
    <row r="5" spans="1:10" s="40" customFormat="1">
      <c r="A5" s="40" t="s">
        <v>116</v>
      </c>
      <c r="C5" s="40" t="s">
        <v>111</v>
      </c>
    </row>
    <row r="7" spans="1:10">
      <c r="A7" s="29"/>
      <c r="B7" s="29"/>
      <c r="C7" s="90" t="s">
        <v>83</v>
      </c>
      <c r="D7" s="90"/>
      <c r="E7" s="90"/>
      <c r="F7" s="90"/>
      <c r="G7" s="91"/>
      <c r="H7" s="29"/>
      <c r="I7" s="29"/>
    </row>
    <row r="9" spans="1:10">
      <c r="A9" s="30" t="s">
        <v>64</v>
      </c>
      <c r="B9" s="40" t="s">
        <v>115</v>
      </c>
      <c r="C9" s="31" t="s">
        <v>0</v>
      </c>
      <c r="D9" s="31" t="s">
        <v>3</v>
      </c>
      <c r="E9" s="31" t="s">
        <v>4</v>
      </c>
      <c r="F9" s="31" t="s">
        <v>19</v>
      </c>
      <c r="G9" s="31" t="s">
        <v>2</v>
      </c>
      <c r="H9" s="31" t="s">
        <v>2</v>
      </c>
      <c r="I9" s="31" t="s">
        <v>2</v>
      </c>
      <c r="J9" s="31" t="s">
        <v>2</v>
      </c>
    </row>
    <row r="10" spans="1:10">
      <c r="A10" s="32" t="s">
        <v>1</v>
      </c>
      <c r="C10" s="31" t="s">
        <v>2</v>
      </c>
      <c r="D10" s="31"/>
      <c r="E10" s="31" t="s">
        <v>5</v>
      </c>
      <c r="F10" s="31" t="s">
        <v>2</v>
      </c>
      <c r="G10" s="31" t="s">
        <v>6</v>
      </c>
      <c r="H10" s="31" t="s">
        <v>7</v>
      </c>
      <c r="I10" s="31" t="s">
        <v>8</v>
      </c>
      <c r="J10" s="31" t="s">
        <v>9</v>
      </c>
    </row>
    <row r="11" spans="1:10">
      <c r="A11" s="31"/>
      <c r="C11" s="29"/>
      <c r="D11" s="29"/>
      <c r="E11" s="29"/>
      <c r="F11" s="29"/>
      <c r="G11" s="29"/>
      <c r="H11" s="29"/>
      <c r="I11" s="29"/>
      <c r="J11" s="29"/>
    </row>
    <row r="12" spans="1:10">
      <c r="A12" s="31">
        <v>1</v>
      </c>
      <c r="B12" s="50" t="s">
        <v>10</v>
      </c>
      <c r="C12" s="49"/>
      <c r="E12" s="49"/>
      <c r="F12" s="49"/>
      <c r="G12" s="49"/>
      <c r="H12" s="49"/>
      <c r="I12" s="49"/>
      <c r="J12" s="49"/>
    </row>
    <row r="13" spans="1:10">
      <c r="A13" s="31">
        <v>2</v>
      </c>
      <c r="C13" s="29">
        <v>6544</v>
      </c>
      <c r="D13" s="29">
        <v>54</v>
      </c>
      <c r="E13" s="29">
        <v>150</v>
      </c>
      <c r="F13" s="29">
        <v>6448</v>
      </c>
      <c r="G13" s="29">
        <v>957</v>
      </c>
      <c r="H13" s="29">
        <v>2230</v>
      </c>
      <c r="I13" s="29">
        <v>1031</v>
      </c>
      <c r="J13" s="29">
        <v>1168</v>
      </c>
    </row>
    <row r="14" spans="1:10">
      <c r="A14" s="31">
        <v>3</v>
      </c>
      <c r="C14" s="29">
        <v>6448</v>
      </c>
      <c r="D14" s="29">
        <v>0</v>
      </c>
      <c r="E14" s="29">
        <v>32</v>
      </c>
      <c r="F14" s="29">
        <v>6414</v>
      </c>
      <c r="G14" s="29">
        <v>956</v>
      </c>
      <c r="H14" s="29">
        <v>2224</v>
      </c>
      <c r="I14" s="29">
        <v>1023</v>
      </c>
      <c r="J14" s="29">
        <v>1161</v>
      </c>
    </row>
    <row r="15" spans="1:10">
      <c r="A15" s="31">
        <v>4</v>
      </c>
      <c r="C15" s="29">
        <v>6416</v>
      </c>
      <c r="D15" s="29">
        <v>170</v>
      </c>
      <c r="E15" s="29">
        <v>31</v>
      </c>
      <c r="F15" s="29">
        <v>6555</v>
      </c>
      <c r="G15" s="29">
        <v>952</v>
      </c>
      <c r="H15" s="29">
        <v>2327</v>
      </c>
      <c r="I15" s="29">
        <v>1140</v>
      </c>
      <c r="J15" s="29">
        <v>1153</v>
      </c>
    </row>
    <row r="16" spans="1:10">
      <c r="A16" s="31">
        <v>5</v>
      </c>
      <c r="C16" s="29">
        <v>6555</v>
      </c>
      <c r="D16" s="29">
        <v>5</v>
      </c>
      <c r="E16" s="29">
        <v>246</v>
      </c>
      <c r="F16" s="29">
        <v>6314</v>
      </c>
      <c r="G16" s="29">
        <v>915</v>
      </c>
      <c r="H16" s="29">
        <v>2138</v>
      </c>
      <c r="I16" s="29">
        <v>1036</v>
      </c>
      <c r="J16" s="29">
        <v>1150</v>
      </c>
    </row>
    <row r="17" spans="1:10">
      <c r="A17" s="31">
        <v>6</v>
      </c>
      <c r="C17" s="29">
        <v>6314</v>
      </c>
      <c r="D17" s="29">
        <v>0</v>
      </c>
      <c r="E17" s="29">
        <v>51</v>
      </c>
      <c r="F17" s="29">
        <v>6263</v>
      </c>
      <c r="G17" s="29">
        <v>915</v>
      </c>
      <c r="H17" s="29">
        <v>2102</v>
      </c>
      <c r="I17" s="29">
        <v>1032</v>
      </c>
      <c r="J17" s="29">
        <v>1147</v>
      </c>
    </row>
    <row r="18" spans="1:10">
      <c r="A18" s="31">
        <v>7</v>
      </c>
      <c r="C18" s="29">
        <v>6263</v>
      </c>
      <c r="D18" s="29">
        <v>150</v>
      </c>
      <c r="E18" s="29">
        <v>27</v>
      </c>
      <c r="F18" s="29">
        <v>6386</v>
      </c>
      <c r="G18" s="29">
        <v>913</v>
      </c>
      <c r="H18" s="29">
        <v>2208</v>
      </c>
      <c r="I18" s="29">
        <v>1029</v>
      </c>
      <c r="J18" s="29">
        <v>1145</v>
      </c>
    </row>
    <row r="19" spans="1:10">
      <c r="A19" s="31">
        <v>8</v>
      </c>
      <c r="B19" s="50" t="s">
        <v>10</v>
      </c>
      <c r="C19" s="49"/>
      <c r="E19" s="49"/>
      <c r="F19" s="49"/>
      <c r="G19" s="49"/>
      <c r="H19" s="49"/>
      <c r="I19" s="49"/>
      <c r="J19" s="49"/>
    </row>
    <row r="20" spans="1:10">
      <c r="A20" s="31">
        <v>9</v>
      </c>
      <c r="C20" s="29">
        <v>6386</v>
      </c>
      <c r="D20" s="29">
        <v>311</v>
      </c>
      <c r="E20" s="29">
        <v>72</v>
      </c>
      <c r="F20" s="29">
        <v>6625</v>
      </c>
      <c r="G20" s="29">
        <v>903</v>
      </c>
      <c r="H20" s="29">
        <v>2486</v>
      </c>
      <c r="I20" s="29">
        <v>1021</v>
      </c>
      <c r="J20" s="29">
        <v>1135</v>
      </c>
    </row>
    <row r="21" spans="1:10">
      <c r="A21" s="31">
        <v>10</v>
      </c>
      <c r="C21" s="29">
        <v>6625</v>
      </c>
      <c r="D21" s="29">
        <v>108</v>
      </c>
      <c r="E21" s="29">
        <v>36</v>
      </c>
      <c r="F21" s="29">
        <v>6697</v>
      </c>
      <c r="G21" s="29">
        <v>896</v>
      </c>
      <c r="H21" s="29">
        <v>2575</v>
      </c>
      <c r="I21" s="29">
        <v>1023</v>
      </c>
      <c r="J21" s="29">
        <v>1129</v>
      </c>
    </row>
    <row r="22" spans="1:10">
      <c r="A22" s="31">
        <v>11</v>
      </c>
      <c r="C22" s="29">
        <v>6697</v>
      </c>
      <c r="D22" s="29">
        <v>75</v>
      </c>
      <c r="E22" s="29">
        <v>283</v>
      </c>
      <c r="F22" s="29">
        <v>6489</v>
      </c>
      <c r="G22" s="29">
        <v>860</v>
      </c>
      <c r="H22" s="29">
        <v>2353</v>
      </c>
      <c r="I22" s="29">
        <v>1089</v>
      </c>
      <c r="J22" s="29">
        <v>1121</v>
      </c>
    </row>
    <row r="23" spans="1:10">
      <c r="A23" s="31">
        <v>12</v>
      </c>
      <c r="C23" s="29">
        <v>6489</v>
      </c>
      <c r="D23" s="29">
        <v>198</v>
      </c>
      <c r="E23" s="29">
        <v>54</v>
      </c>
      <c r="F23" s="29">
        <v>6633</v>
      </c>
      <c r="G23" s="29">
        <v>850</v>
      </c>
      <c r="H23" s="29">
        <v>2678</v>
      </c>
      <c r="I23" s="29">
        <v>1093</v>
      </c>
      <c r="J23" s="29">
        <v>1013</v>
      </c>
    </row>
    <row r="24" spans="1:10">
      <c r="A24" s="31">
        <v>13</v>
      </c>
      <c r="C24" s="29">
        <v>6633</v>
      </c>
      <c r="D24" s="29">
        <v>10</v>
      </c>
      <c r="E24" s="29">
        <v>41</v>
      </c>
      <c r="F24" s="29">
        <v>6602</v>
      </c>
      <c r="G24" s="29">
        <v>839</v>
      </c>
      <c r="H24" s="29">
        <v>2665</v>
      </c>
      <c r="I24" s="29">
        <v>1108</v>
      </c>
      <c r="J24" s="29">
        <v>1105</v>
      </c>
    </row>
    <row r="25" spans="1:10">
      <c r="A25" s="31">
        <v>14</v>
      </c>
      <c r="C25" s="29">
        <v>6602</v>
      </c>
      <c r="D25" s="29">
        <v>602</v>
      </c>
      <c r="E25" s="29">
        <v>50</v>
      </c>
      <c r="F25" s="29">
        <v>7154</v>
      </c>
      <c r="G25" s="29">
        <v>830</v>
      </c>
      <c r="H25" s="29">
        <v>3201</v>
      </c>
      <c r="I25" s="33" t="s">
        <v>84</v>
      </c>
      <c r="J25" s="29">
        <v>1097</v>
      </c>
    </row>
    <row r="26" spans="1:10">
      <c r="A26" s="31">
        <v>15</v>
      </c>
      <c r="B26" s="50" t="s">
        <v>10</v>
      </c>
      <c r="C26" s="49"/>
      <c r="E26" s="49"/>
      <c r="F26" s="49"/>
      <c r="G26" s="49"/>
      <c r="H26" s="49"/>
      <c r="I26" s="49"/>
      <c r="J26" s="49"/>
    </row>
    <row r="27" spans="1:10">
      <c r="A27" s="31">
        <v>16</v>
      </c>
      <c r="C27" s="29">
        <v>7514</v>
      </c>
      <c r="D27" s="29"/>
      <c r="E27" s="29"/>
      <c r="F27" s="29"/>
      <c r="G27" s="29"/>
      <c r="H27" s="29"/>
      <c r="I27" s="29"/>
      <c r="J27" s="29"/>
    </row>
    <row r="28" spans="1:10">
      <c r="A28" s="31">
        <v>17</v>
      </c>
      <c r="C28" s="29">
        <v>7072</v>
      </c>
      <c r="D28" s="29">
        <v>2</v>
      </c>
      <c r="E28" s="29">
        <v>62</v>
      </c>
      <c r="F28" s="29">
        <v>7012</v>
      </c>
      <c r="G28" s="29">
        <v>814</v>
      </c>
      <c r="H28" s="29">
        <v>3114</v>
      </c>
      <c r="I28" s="29">
        <v>1121</v>
      </c>
      <c r="J28" s="29">
        <v>1080</v>
      </c>
    </row>
    <row r="29" spans="1:10">
      <c r="A29" s="31">
        <v>18</v>
      </c>
      <c r="C29" s="29">
        <v>7012</v>
      </c>
      <c r="D29" s="29">
        <v>0</v>
      </c>
      <c r="E29" s="29">
        <v>397</v>
      </c>
      <c r="F29" s="29">
        <v>6615</v>
      </c>
      <c r="G29" s="29">
        <v>703</v>
      </c>
      <c r="H29" s="29">
        <v>2735</v>
      </c>
      <c r="I29" s="29">
        <v>1116</v>
      </c>
      <c r="J29" s="29">
        <v>1073</v>
      </c>
    </row>
    <row r="30" spans="1:10">
      <c r="A30" s="31">
        <v>19</v>
      </c>
      <c r="C30" s="29">
        <v>6615</v>
      </c>
      <c r="D30" s="29">
        <v>23</v>
      </c>
      <c r="E30" s="29">
        <v>4</v>
      </c>
      <c r="F30" s="29">
        <v>6596</v>
      </c>
      <c r="G30" s="29">
        <v>692</v>
      </c>
      <c r="H30" s="29">
        <v>2727</v>
      </c>
      <c r="I30" s="44" t="s">
        <v>197</v>
      </c>
      <c r="J30" s="29">
        <v>1070</v>
      </c>
    </row>
    <row r="31" spans="1:10">
      <c r="A31" s="31">
        <v>20</v>
      </c>
      <c r="C31" s="29">
        <v>6593</v>
      </c>
      <c r="D31" s="29">
        <v>70</v>
      </c>
      <c r="E31" s="29">
        <v>57</v>
      </c>
      <c r="F31" s="29">
        <v>6606</v>
      </c>
      <c r="G31" s="29">
        <v>689</v>
      </c>
      <c r="H31" s="29">
        <v>2789</v>
      </c>
      <c r="I31" s="29">
        <v>1082</v>
      </c>
      <c r="J31" s="29">
        <v>1054</v>
      </c>
    </row>
    <row r="32" spans="1:10">
      <c r="A32" s="31">
        <v>21</v>
      </c>
      <c r="C32" s="29">
        <v>6606</v>
      </c>
      <c r="D32" s="29">
        <v>486</v>
      </c>
      <c r="E32" s="29">
        <v>344</v>
      </c>
      <c r="F32" s="29">
        <v>6748</v>
      </c>
      <c r="G32" s="29">
        <v>607</v>
      </c>
      <c r="H32" s="29">
        <v>2930</v>
      </c>
      <c r="I32" s="29">
        <v>1106</v>
      </c>
      <c r="J32" s="29">
        <v>1054</v>
      </c>
    </row>
    <row r="33" spans="1:10">
      <c r="A33" s="31">
        <v>22</v>
      </c>
      <c r="B33" s="50" t="s">
        <v>10</v>
      </c>
      <c r="C33" s="49"/>
      <c r="E33" s="49"/>
      <c r="F33" s="49"/>
      <c r="G33" s="49"/>
      <c r="H33" s="49"/>
      <c r="I33" s="49"/>
      <c r="J33" s="49"/>
    </row>
    <row r="34" spans="1:10">
      <c r="A34" s="31">
        <v>23</v>
      </c>
      <c r="C34" s="29">
        <v>6748</v>
      </c>
      <c r="D34" s="29"/>
      <c r="E34" s="29"/>
      <c r="F34" s="29">
        <v>6856</v>
      </c>
      <c r="G34" s="29">
        <v>599</v>
      </c>
      <c r="H34" s="29"/>
      <c r="I34" s="33" t="s">
        <v>85</v>
      </c>
      <c r="J34" s="29"/>
    </row>
    <row r="35" spans="1:10">
      <c r="A35" s="31">
        <v>24</v>
      </c>
      <c r="C35" s="29">
        <v>6856</v>
      </c>
      <c r="D35" s="29"/>
      <c r="E35" s="29"/>
      <c r="F35" s="29">
        <v>6794</v>
      </c>
      <c r="G35" s="29">
        <v>592</v>
      </c>
      <c r="H35" s="29">
        <v>2979</v>
      </c>
      <c r="I35" s="29">
        <v>1106</v>
      </c>
      <c r="J35" s="29">
        <v>1066</v>
      </c>
    </row>
    <row r="36" spans="1:10">
      <c r="A36" s="31">
        <v>25</v>
      </c>
      <c r="C36" s="29">
        <v>6794</v>
      </c>
      <c r="D36" s="29">
        <v>5</v>
      </c>
      <c r="E36" s="29">
        <v>33</v>
      </c>
      <c r="F36" s="29">
        <v>6766</v>
      </c>
      <c r="G36" s="29">
        <v>582</v>
      </c>
      <c r="H36" s="29">
        <v>2971</v>
      </c>
      <c r="I36" s="29">
        <v>1102</v>
      </c>
      <c r="J36" s="29">
        <v>1059</v>
      </c>
    </row>
    <row r="37" spans="1:10">
      <c r="A37" s="31">
        <v>26</v>
      </c>
      <c r="C37" s="29">
        <v>6766</v>
      </c>
      <c r="D37" s="29">
        <v>177</v>
      </c>
      <c r="E37" s="29">
        <v>63</v>
      </c>
      <c r="F37" s="29">
        <v>6880</v>
      </c>
      <c r="G37" s="29">
        <v>570</v>
      </c>
      <c r="H37" s="29">
        <v>3107</v>
      </c>
      <c r="I37" s="29">
        <v>1102</v>
      </c>
      <c r="J37" s="29">
        <v>1055</v>
      </c>
    </row>
    <row r="38" spans="1:10">
      <c r="A38" s="31">
        <v>27</v>
      </c>
      <c r="C38" s="33" t="s">
        <v>86</v>
      </c>
      <c r="D38" s="29">
        <v>53</v>
      </c>
      <c r="E38" s="33" t="s">
        <v>87</v>
      </c>
      <c r="G38" s="29">
        <v>1041</v>
      </c>
      <c r="H38" s="29">
        <v>3648</v>
      </c>
      <c r="I38" s="29">
        <v>1147</v>
      </c>
      <c r="J38" s="29">
        <v>0</v>
      </c>
    </row>
    <row r="39" spans="1:10">
      <c r="A39" s="31">
        <v>28</v>
      </c>
      <c r="C39" s="29">
        <v>6440</v>
      </c>
      <c r="D39" s="29">
        <v>13</v>
      </c>
      <c r="E39" s="29">
        <v>415</v>
      </c>
      <c r="G39" s="29">
        <v>1045</v>
      </c>
      <c r="H39" s="29">
        <v>3227</v>
      </c>
      <c r="I39" s="29">
        <v>1147</v>
      </c>
      <c r="J39" s="29">
        <v>0</v>
      </c>
    </row>
    <row r="40" spans="1:10">
      <c r="A40" s="31">
        <v>29</v>
      </c>
      <c r="B40" s="50" t="s">
        <v>10</v>
      </c>
      <c r="C40" s="49"/>
      <c r="E40" s="49"/>
      <c r="G40" s="49"/>
      <c r="H40" s="49"/>
      <c r="I40" s="49"/>
      <c r="J40" s="49"/>
    </row>
    <row r="41" spans="1:10">
      <c r="A41" s="31">
        <v>30</v>
      </c>
      <c r="C41" s="29">
        <v>6551</v>
      </c>
      <c r="D41" s="29">
        <v>197</v>
      </c>
      <c r="E41" s="29">
        <v>86</v>
      </c>
      <c r="G41" s="29">
        <v>1024</v>
      </c>
      <c r="H41" s="29">
        <v>3388</v>
      </c>
      <c r="I41" s="29">
        <v>1128</v>
      </c>
      <c r="J41" s="29">
        <v>0</v>
      </c>
    </row>
    <row r="44" spans="1:10">
      <c r="A44" s="58" t="s">
        <v>169</v>
      </c>
      <c r="B44" s="53" t="s">
        <v>120</v>
      </c>
      <c r="C44" s="53" t="s">
        <v>0</v>
      </c>
      <c r="D44" s="53"/>
      <c r="E44" s="53"/>
      <c r="F44" s="53" t="s">
        <v>19</v>
      </c>
      <c r="G44" s="87" t="s">
        <v>125</v>
      </c>
      <c r="H44" s="88"/>
      <c r="I44" s="88"/>
      <c r="J44" s="89"/>
    </row>
    <row r="45" spans="1:10">
      <c r="A45" s="54" t="s">
        <v>160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127</v>
      </c>
      <c r="G45" s="55" t="s">
        <v>6</v>
      </c>
      <c r="H45" s="55" t="s">
        <v>7</v>
      </c>
      <c r="I45" s="55" t="s">
        <v>8</v>
      </c>
      <c r="J45" s="55" t="s">
        <v>9</v>
      </c>
    </row>
    <row r="46" spans="1:10">
      <c r="A46" s="57" t="s">
        <v>123</v>
      </c>
      <c r="B46" s="55"/>
      <c r="C46" s="55">
        <f>MIN($C$12:$C$42)</f>
        <v>6263</v>
      </c>
      <c r="D46" s="55">
        <f>SMALL($D$12:$D$42,COUNTIF($D$12:$D$42,0)+1)</f>
        <v>2</v>
      </c>
      <c r="E46" s="55">
        <f>SMALL($E$12:$E$42,COUNTIF($E$12:$E$42,0)+1)</f>
        <v>4</v>
      </c>
      <c r="F46" s="55">
        <f>MIN($F$12:$F$42)</f>
        <v>6263</v>
      </c>
      <c r="G46" s="55">
        <f>SMALL($G$12:$G$42,COUNTIF($G$12:$G$42,0)+1)</f>
        <v>570</v>
      </c>
      <c r="H46" s="55">
        <f>SMALL($H$12:$H$42,COUNTIF($H$12:$H$42,0)+1)</f>
        <v>2102</v>
      </c>
      <c r="I46" s="55">
        <f>SMALL($I$12:$I$42,COUNTIF($I$12:$I$42,0)+1)</f>
        <v>1021</v>
      </c>
      <c r="J46" s="55">
        <f>SMALL($J$12:$J$42,COUNTIF($J$12:$J$42,0)+1)</f>
        <v>1013</v>
      </c>
    </row>
    <row r="47" spans="1:10">
      <c r="A47" s="57" t="s">
        <v>124</v>
      </c>
      <c r="B47" s="55"/>
      <c r="C47" s="55">
        <f>MAX($C$12:$C$42)</f>
        <v>7514</v>
      </c>
      <c r="D47" s="55">
        <f>MAX($D$12:$D$42)</f>
        <v>602</v>
      </c>
      <c r="E47" s="55">
        <f>MAX($E$12:$E$42)</f>
        <v>415</v>
      </c>
      <c r="F47" s="55">
        <f>MAX($F$12:$F$42)</f>
        <v>7154</v>
      </c>
      <c r="G47" s="55">
        <f>MAX($G$12:$G$42)</f>
        <v>1045</v>
      </c>
      <c r="H47" s="55">
        <f>MAX($H$12:$H$42)</f>
        <v>3648</v>
      </c>
      <c r="I47" s="55">
        <f>MAX($I$12:$I$42)</f>
        <v>1147</v>
      </c>
      <c r="J47" s="55">
        <f>MAX($J$12:$J$42)</f>
        <v>1168</v>
      </c>
    </row>
    <row r="48" spans="1:10">
      <c r="A48" s="70" t="s">
        <v>118</v>
      </c>
      <c r="B48" s="55"/>
      <c r="C48" s="56">
        <f>SUM($C$12:$C$42)/24</f>
        <v>6647.458333333333</v>
      </c>
      <c r="D48" s="56">
        <f>SUM($D$12:$D$42)/22</f>
        <v>123.13636363636364</v>
      </c>
      <c r="E48" s="56">
        <f>SUM($E$12:$E$42)/21</f>
        <v>120.66666666666667</v>
      </c>
      <c r="F48" s="56">
        <f>SUM($F$12:$F$42)/21</f>
        <v>6640.6190476190477</v>
      </c>
      <c r="G48" s="56">
        <f>SUM($G$12:$G$42)/24</f>
        <v>822.66666666666663</v>
      </c>
      <c r="H48" s="56">
        <f>SUM($H$12:$H$42)/23</f>
        <v>2730.521739130435</v>
      </c>
      <c r="I48" s="56">
        <f>SUM($I$12:$I$42)/21</f>
        <v>1084.8571428571429</v>
      </c>
      <c r="J48" s="56">
        <f>SUM($J$12:$J$42)/20</f>
        <v>1101.75</v>
      </c>
    </row>
    <row r="49" spans="1:10">
      <c r="A49" s="70" t="s">
        <v>2</v>
      </c>
      <c r="B49" s="70">
        <v>25</v>
      </c>
      <c r="C49" s="70"/>
      <c r="D49" s="70">
        <f>SUM($D$12:$D$42)</f>
        <v>2709</v>
      </c>
      <c r="E49" s="70">
        <f>SUM($E$12:$E$42)</f>
        <v>2534</v>
      </c>
      <c r="F49" s="70"/>
      <c r="G49" s="70"/>
      <c r="H49" s="70"/>
      <c r="I49" s="70"/>
      <c r="J49" s="70"/>
    </row>
  </sheetData>
  <mergeCells count="2">
    <mergeCell ref="C7:G7"/>
    <mergeCell ref="G44:J44"/>
  </mergeCells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9"/>
  <sheetViews>
    <sheetView topLeftCell="A10" workbookViewId="0">
      <selection activeCell="C9" sqref="C9"/>
    </sheetView>
  </sheetViews>
  <sheetFormatPr defaultRowHeight="14.4"/>
  <cols>
    <col min="1" max="1" width="14.77734375" customWidth="1"/>
    <col min="4" max="4" width="12" bestFit="1" customWidth="1"/>
    <col min="5" max="5" width="12.44140625" customWidth="1"/>
  </cols>
  <sheetData>
    <row r="1" spans="1:9">
      <c r="A1" s="40" t="s">
        <v>171</v>
      </c>
      <c r="B1" s="34"/>
      <c r="C1" s="34"/>
      <c r="D1" s="34"/>
      <c r="E1" s="34"/>
      <c r="F1" s="34" t="s">
        <v>88</v>
      </c>
      <c r="G1" s="34"/>
      <c r="H1" s="34"/>
    </row>
    <row r="3" spans="1:9" s="40" customFormat="1">
      <c r="A3" s="40" t="s">
        <v>117</v>
      </c>
      <c r="C3" s="40" t="s">
        <v>114</v>
      </c>
    </row>
    <row r="4" spans="1:9" s="40" customFormat="1"/>
    <row r="5" spans="1:9" s="40" customFormat="1">
      <c r="A5" s="40" t="s">
        <v>116</v>
      </c>
      <c r="C5" s="40" t="s">
        <v>112</v>
      </c>
    </row>
    <row r="7" spans="1:9">
      <c r="A7" s="34"/>
      <c r="B7" s="90" t="s">
        <v>89</v>
      </c>
      <c r="C7" s="91"/>
      <c r="D7" s="91"/>
      <c r="E7" s="91"/>
      <c r="F7" s="91"/>
      <c r="G7" s="34"/>
      <c r="H7" s="34"/>
    </row>
    <row r="9" spans="1:9">
      <c r="A9" s="35" t="s">
        <v>68</v>
      </c>
      <c r="B9" s="40" t="s">
        <v>115</v>
      </c>
      <c r="C9" s="77" t="s">
        <v>0</v>
      </c>
      <c r="D9" s="36" t="s">
        <v>3</v>
      </c>
      <c r="E9" s="36" t="s">
        <v>4</v>
      </c>
      <c r="F9" s="36" t="s">
        <v>2</v>
      </c>
      <c r="G9" s="36" t="s">
        <v>2</v>
      </c>
      <c r="H9" s="36" t="s">
        <v>2</v>
      </c>
      <c r="I9" s="36" t="s">
        <v>2</v>
      </c>
    </row>
    <row r="10" spans="1:9">
      <c r="A10" s="37" t="s">
        <v>1</v>
      </c>
      <c r="C10" s="36" t="s">
        <v>2</v>
      </c>
      <c r="D10" s="36"/>
      <c r="E10" s="36" t="s">
        <v>5</v>
      </c>
      <c r="F10" s="36" t="s">
        <v>6</v>
      </c>
      <c r="G10" s="36" t="s">
        <v>7</v>
      </c>
      <c r="H10" s="36" t="s">
        <v>8</v>
      </c>
      <c r="I10" s="36" t="s">
        <v>9</v>
      </c>
    </row>
    <row r="11" spans="1:9">
      <c r="A11" s="36"/>
      <c r="C11" s="34"/>
      <c r="D11" s="34"/>
      <c r="E11" s="34"/>
      <c r="F11" s="34"/>
      <c r="G11" s="34"/>
      <c r="H11" s="34"/>
      <c r="I11" s="34"/>
    </row>
    <row r="12" spans="1:9">
      <c r="A12" s="36">
        <v>1</v>
      </c>
      <c r="C12" s="34">
        <v>6549</v>
      </c>
      <c r="D12" s="34">
        <v>41</v>
      </c>
      <c r="E12" s="34">
        <v>43</v>
      </c>
      <c r="F12" s="34">
        <v>1021</v>
      </c>
      <c r="G12" s="34">
        <v>3356</v>
      </c>
      <c r="H12" s="34">
        <v>1120</v>
      </c>
      <c r="I12" s="34">
        <v>0</v>
      </c>
    </row>
    <row r="13" spans="1:9">
      <c r="A13" s="36">
        <v>2</v>
      </c>
      <c r="C13" s="34">
        <v>6571</v>
      </c>
      <c r="D13" s="34">
        <v>76</v>
      </c>
      <c r="E13" s="34">
        <v>54</v>
      </c>
      <c r="F13" s="34">
        <v>1009</v>
      </c>
      <c r="G13" s="34">
        <v>3420</v>
      </c>
      <c r="H13" s="34">
        <v>1125</v>
      </c>
      <c r="I13" s="34">
        <v>0</v>
      </c>
    </row>
    <row r="14" spans="1:9">
      <c r="A14" s="36">
        <v>3</v>
      </c>
      <c r="C14" s="34">
        <v>6568</v>
      </c>
      <c r="D14" s="34">
        <v>33</v>
      </c>
      <c r="E14" s="34">
        <v>26</v>
      </c>
      <c r="F14" s="34">
        <v>1011</v>
      </c>
      <c r="G14" s="34">
        <v>3414</v>
      </c>
      <c r="H14" s="34">
        <v>1125</v>
      </c>
      <c r="I14" s="34">
        <v>0</v>
      </c>
    </row>
    <row r="15" spans="1:9">
      <c r="A15" s="36">
        <v>4</v>
      </c>
      <c r="C15" s="34">
        <v>6602</v>
      </c>
      <c r="D15" s="34">
        <v>97</v>
      </c>
      <c r="E15" s="34">
        <v>63</v>
      </c>
      <c r="F15" s="34">
        <v>1007</v>
      </c>
      <c r="G15" s="34">
        <v>3383</v>
      </c>
      <c r="H15" s="34">
        <v>1123</v>
      </c>
      <c r="I15" s="34">
        <v>0</v>
      </c>
    </row>
    <row r="16" spans="1:9">
      <c r="A16" s="36">
        <v>5</v>
      </c>
      <c r="C16" s="34">
        <v>6597</v>
      </c>
      <c r="D16" s="34">
        <v>41</v>
      </c>
      <c r="E16" s="34">
        <v>46</v>
      </c>
      <c r="F16" s="34">
        <v>1006</v>
      </c>
      <c r="G16" s="34">
        <v>3356</v>
      </c>
      <c r="H16" s="34">
        <v>1141</v>
      </c>
      <c r="I16" s="34">
        <v>0</v>
      </c>
    </row>
    <row r="17" spans="1:9">
      <c r="A17" s="36">
        <v>6</v>
      </c>
      <c r="B17" s="50" t="s">
        <v>10</v>
      </c>
      <c r="C17" s="49"/>
      <c r="E17" s="49"/>
      <c r="F17" s="49"/>
      <c r="G17" s="49"/>
      <c r="H17" s="49"/>
      <c r="I17" s="49"/>
    </row>
    <row r="18" spans="1:9">
      <c r="A18" s="36">
        <v>7</v>
      </c>
      <c r="C18" s="34">
        <v>6189</v>
      </c>
      <c r="D18" s="34">
        <v>0</v>
      </c>
      <c r="E18" s="34">
        <v>408</v>
      </c>
      <c r="F18" s="34">
        <v>994</v>
      </c>
      <c r="G18" s="34">
        <v>2974</v>
      </c>
      <c r="H18" s="34">
        <v>1133</v>
      </c>
      <c r="I18" s="34">
        <v>0</v>
      </c>
    </row>
    <row r="19" spans="1:9">
      <c r="A19" s="36">
        <v>8</v>
      </c>
      <c r="C19" s="34">
        <v>4782</v>
      </c>
      <c r="D19" s="34">
        <v>31</v>
      </c>
      <c r="E19" s="34">
        <v>1448</v>
      </c>
      <c r="F19" s="34">
        <v>989</v>
      </c>
      <c r="G19" s="34">
        <v>1546</v>
      </c>
      <c r="H19" s="34">
        <v>1125</v>
      </c>
      <c r="I19" s="34">
        <v>0</v>
      </c>
    </row>
    <row r="20" spans="1:9">
      <c r="A20" s="36">
        <v>9</v>
      </c>
      <c r="C20" s="34">
        <v>4764</v>
      </c>
      <c r="D20" s="34">
        <v>22</v>
      </c>
      <c r="E20" s="34">
        <v>30</v>
      </c>
      <c r="F20" s="34">
        <v>987</v>
      </c>
      <c r="G20" s="34">
        <v>1933</v>
      </c>
      <c r="H20" s="34">
        <v>1129</v>
      </c>
      <c r="I20" s="34">
        <v>0</v>
      </c>
    </row>
    <row r="21" spans="1:9">
      <c r="A21" s="36">
        <v>10</v>
      </c>
      <c r="C21" s="34">
        <v>4832</v>
      </c>
      <c r="D21" s="34">
        <v>87</v>
      </c>
      <c r="E21" s="34">
        <v>19</v>
      </c>
      <c r="F21" s="34">
        <v>1005</v>
      </c>
      <c r="G21" s="34">
        <v>1567</v>
      </c>
      <c r="H21" s="34">
        <v>1130</v>
      </c>
      <c r="I21" s="34">
        <v>0</v>
      </c>
    </row>
    <row r="22" spans="1:9">
      <c r="A22" s="36">
        <v>11</v>
      </c>
      <c r="C22" s="34">
        <v>4822</v>
      </c>
      <c r="D22" s="34">
        <v>16</v>
      </c>
      <c r="E22" s="34">
        <v>26</v>
      </c>
      <c r="F22" s="34">
        <v>1001</v>
      </c>
      <c r="G22" s="34">
        <v>1563</v>
      </c>
      <c r="H22" s="34">
        <v>1124</v>
      </c>
      <c r="I22" s="34">
        <v>0</v>
      </c>
    </row>
    <row r="23" spans="1:9">
      <c r="A23" s="36">
        <v>12</v>
      </c>
      <c r="C23" s="34">
        <v>4945</v>
      </c>
      <c r="D23" s="34">
        <v>144</v>
      </c>
      <c r="E23" s="34">
        <v>22</v>
      </c>
      <c r="F23" s="34">
        <v>999</v>
      </c>
      <c r="G23" s="34">
        <v>1589</v>
      </c>
      <c r="H23" s="34">
        <v>1182</v>
      </c>
      <c r="I23" s="34">
        <v>0</v>
      </c>
    </row>
    <row r="24" spans="1:9">
      <c r="A24" s="36">
        <v>13</v>
      </c>
      <c r="B24" s="50" t="s">
        <v>10</v>
      </c>
      <c r="C24" s="49"/>
      <c r="E24" s="49"/>
      <c r="F24" s="49"/>
      <c r="G24" s="49"/>
      <c r="H24" s="49"/>
      <c r="I24" s="49"/>
    </row>
    <row r="25" spans="1:9">
      <c r="A25" s="36">
        <v>14</v>
      </c>
      <c r="C25" s="34">
        <v>5231</v>
      </c>
      <c r="D25" s="34">
        <v>324</v>
      </c>
      <c r="E25" s="34">
        <v>38</v>
      </c>
      <c r="F25" s="34">
        <v>987</v>
      </c>
      <c r="G25" s="34">
        <v>1579</v>
      </c>
      <c r="H25" s="38">
        <v>1497</v>
      </c>
      <c r="I25" s="34">
        <v>0</v>
      </c>
    </row>
    <row r="26" spans="1:9">
      <c r="A26" s="36">
        <v>15</v>
      </c>
      <c r="C26" s="34">
        <v>5231</v>
      </c>
      <c r="D26" s="34">
        <v>19</v>
      </c>
      <c r="E26" s="34">
        <v>19</v>
      </c>
      <c r="F26" s="34">
        <v>985</v>
      </c>
      <c r="G26" s="34">
        <v>1577</v>
      </c>
      <c r="H26" s="34">
        <v>1499</v>
      </c>
      <c r="I26" s="34">
        <v>0</v>
      </c>
    </row>
    <row r="27" spans="1:9">
      <c r="A27" s="36">
        <v>16</v>
      </c>
      <c r="C27" s="34">
        <v>5226</v>
      </c>
      <c r="D27" s="34">
        <v>19</v>
      </c>
      <c r="E27" s="38" t="s">
        <v>90</v>
      </c>
      <c r="F27" s="38" t="s">
        <v>91</v>
      </c>
      <c r="G27" s="34">
        <v>1585</v>
      </c>
      <c r="H27" s="34">
        <v>1492</v>
      </c>
      <c r="I27" s="34">
        <v>0</v>
      </c>
    </row>
    <row r="28" spans="1:9">
      <c r="A28" s="36">
        <v>17</v>
      </c>
      <c r="C28" s="34">
        <v>5333</v>
      </c>
      <c r="D28" s="34">
        <v>135</v>
      </c>
      <c r="E28" s="34">
        <v>28</v>
      </c>
      <c r="F28" s="34">
        <v>978</v>
      </c>
      <c r="G28" s="34">
        <v>1571</v>
      </c>
      <c r="H28" s="34">
        <v>1614</v>
      </c>
      <c r="I28" s="34">
        <v>0</v>
      </c>
    </row>
    <row r="29" spans="1:9">
      <c r="A29" s="36">
        <v>18</v>
      </c>
      <c r="C29" s="34">
        <v>5564</v>
      </c>
      <c r="D29" s="34">
        <v>277</v>
      </c>
      <c r="E29" s="34">
        <v>46</v>
      </c>
      <c r="F29" s="34">
        <v>963</v>
      </c>
      <c r="G29" s="34">
        <v>1826</v>
      </c>
      <c r="H29" s="34">
        <v>1612</v>
      </c>
      <c r="I29" s="34">
        <v>0</v>
      </c>
    </row>
    <row r="30" spans="1:9">
      <c r="A30" s="36">
        <v>19</v>
      </c>
      <c r="C30" s="34">
        <v>5630</v>
      </c>
      <c r="D30" s="34">
        <v>94</v>
      </c>
      <c r="E30" s="34">
        <v>28</v>
      </c>
      <c r="F30" s="34">
        <v>967</v>
      </c>
      <c r="G30" s="34">
        <v>1833</v>
      </c>
      <c r="H30" s="34">
        <v>1643</v>
      </c>
      <c r="I30" s="34">
        <v>0</v>
      </c>
    </row>
    <row r="31" spans="1:9">
      <c r="A31" s="36">
        <v>20</v>
      </c>
      <c r="B31" s="50" t="s">
        <v>10</v>
      </c>
      <c r="C31" s="49"/>
      <c r="E31" s="49"/>
      <c r="F31" s="49"/>
      <c r="G31" s="49"/>
      <c r="H31" s="49"/>
      <c r="I31" s="49"/>
    </row>
    <row r="32" spans="1:9">
      <c r="A32" s="36">
        <v>21</v>
      </c>
      <c r="C32" s="34">
        <v>5639</v>
      </c>
      <c r="D32" s="34">
        <v>46</v>
      </c>
      <c r="E32" s="34">
        <v>37</v>
      </c>
      <c r="F32" s="34">
        <v>970</v>
      </c>
      <c r="G32" s="34">
        <v>1833</v>
      </c>
      <c r="H32" s="34">
        <v>1634</v>
      </c>
      <c r="I32" s="34">
        <v>0</v>
      </c>
    </row>
    <row r="33" spans="1:9">
      <c r="A33" s="36">
        <v>22</v>
      </c>
      <c r="C33" s="34">
        <v>5618</v>
      </c>
      <c r="D33" s="34">
        <v>28</v>
      </c>
      <c r="E33" s="34">
        <v>23</v>
      </c>
      <c r="F33" s="34">
        <v>970</v>
      </c>
      <c r="G33" s="34">
        <v>1823</v>
      </c>
      <c r="H33" s="34">
        <v>1629</v>
      </c>
      <c r="I33" s="34">
        <v>0</v>
      </c>
    </row>
    <row r="34" spans="1:9">
      <c r="A34" s="36">
        <v>23</v>
      </c>
      <c r="C34" s="34">
        <v>5660</v>
      </c>
      <c r="D34" s="34">
        <v>52</v>
      </c>
      <c r="E34" s="34">
        <v>10</v>
      </c>
      <c r="F34" s="34">
        <v>977</v>
      </c>
      <c r="G34" s="34">
        <v>1834</v>
      </c>
      <c r="H34" s="38">
        <v>1632</v>
      </c>
      <c r="I34" s="34">
        <v>0</v>
      </c>
    </row>
    <row r="35" spans="1:9">
      <c r="A35" s="36">
        <v>24</v>
      </c>
      <c r="C35" s="34">
        <v>5400</v>
      </c>
      <c r="D35" s="34">
        <v>5</v>
      </c>
      <c r="E35" s="34">
        <v>265</v>
      </c>
      <c r="F35" s="34">
        <v>972</v>
      </c>
      <c r="G35" s="34">
        <v>1582</v>
      </c>
      <c r="H35" s="34">
        <v>1627</v>
      </c>
      <c r="I35" s="34">
        <v>0</v>
      </c>
    </row>
    <row r="36" spans="1:9">
      <c r="A36" s="36">
        <v>25</v>
      </c>
      <c r="B36" s="50" t="s">
        <v>10</v>
      </c>
      <c r="C36" s="49"/>
      <c r="E36" s="49"/>
      <c r="F36" s="49"/>
      <c r="G36" s="49"/>
      <c r="H36" s="49"/>
      <c r="I36" s="49"/>
    </row>
    <row r="37" spans="1:9">
      <c r="A37" s="36">
        <v>26</v>
      </c>
      <c r="C37" s="34"/>
      <c r="D37" s="34"/>
      <c r="E37" s="34"/>
      <c r="F37" s="34"/>
      <c r="G37" s="34"/>
      <c r="H37" s="34"/>
      <c r="I37" s="34"/>
    </row>
    <row r="38" spans="1:9">
      <c r="A38" s="36">
        <v>27</v>
      </c>
      <c r="B38" s="50" t="s">
        <v>10</v>
      </c>
      <c r="C38" s="49"/>
      <c r="E38" s="49"/>
      <c r="F38" s="49"/>
      <c r="G38" s="49"/>
      <c r="H38" s="49"/>
      <c r="I38" s="49"/>
    </row>
    <row r="39" spans="1:9">
      <c r="A39" s="36">
        <v>28</v>
      </c>
      <c r="C39" s="34">
        <v>5360</v>
      </c>
      <c r="D39" s="34">
        <v>28</v>
      </c>
      <c r="E39" s="34">
        <v>68</v>
      </c>
      <c r="F39" s="34">
        <v>975</v>
      </c>
      <c r="G39" s="34">
        <v>1569</v>
      </c>
      <c r="H39" s="34">
        <v>1616</v>
      </c>
      <c r="I39" s="34">
        <v>0</v>
      </c>
    </row>
    <row r="40" spans="1:9">
      <c r="A40" s="36">
        <v>29</v>
      </c>
      <c r="C40" s="34">
        <v>5398</v>
      </c>
      <c r="D40" s="34">
        <v>57</v>
      </c>
      <c r="E40" s="34">
        <v>19</v>
      </c>
      <c r="F40" s="34">
        <v>979</v>
      </c>
      <c r="G40" s="34">
        <v>1567</v>
      </c>
      <c r="H40" s="34">
        <v>1642</v>
      </c>
      <c r="I40" s="34">
        <v>0</v>
      </c>
    </row>
    <row r="41" spans="1:9">
      <c r="A41" s="36">
        <v>30</v>
      </c>
      <c r="C41" s="39" t="s">
        <v>92</v>
      </c>
      <c r="D41" s="34">
        <v>29</v>
      </c>
      <c r="E41" s="34">
        <v>26</v>
      </c>
      <c r="F41" s="34">
        <v>978</v>
      </c>
      <c r="G41" s="34">
        <v>1564</v>
      </c>
      <c r="H41" s="34">
        <v>1648</v>
      </c>
      <c r="I41" s="34">
        <v>0</v>
      </c>
    </row>
    <row r="42" spans="1:9">
      <c r="A42" s="36">
        <v>31</v>
      </c>
      <c r="C42" s="34">
        <v>5398</v>
      </c>
      <c r="D42" s="34">
        <v>13</v>
      </c>
      <c r="E42" s="34">
        <v>16</v>
      </c>
      <c r="F42" s="34">
        <v>976</v>
      </c>
      <c r="G42" s="34">
        <v>1554</v>
      </c>
      <c r="H42" s="34">
        <v>1959</v>
      </c>
      <c r="I42" s="34">
        <v>0</v>
      </c>
    </row>
    <row r="44" spans="1:9">
      <c r="A44" s="58" t="s">
        <v>169</v>
      </c>
      <c r="B44" s="53" t="s">
        <v>120</v>
      </c>
      <c r="C44" s="53" t="s">
        <v>0</v>
      </c>
      <c r="D44" s="53"/>
      <c r="E44" s="53"/>
      <c r="F44" s="87" t="s">
        <v>125</v>
      </c>
      <c r="G44" s="88"/>
      <c r="H44" s="88"/>
      <c r="I44" s="89"/>
    </row>
    <row r="45" spans="1:9">
      <c r="A45" s="54" t="s">
        <v>164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6</v>
      </c>
      <c r="G45" s="55" t="s">
        <v>7</v>
      </c>
      <c r="H45" s="55" t="s">
        <v>8</v>
      </c>
      <c r="I45" s="55" t="s">
        <v>9</v>
      </c>
    </row>
    <row r="46" spans="1:9">
      <c r="A46" s="57" t="s">
        <v>123</v>
      </c>
      <c r="B46" s="55"/>
      <c r="C46" s="55">
        <f>MIN($C$12:$C$42)</f>
        <v>4764</v>
      </c>
      <c r="D46" s="55">
        <f>SMALL($D$12:$D$42,COUNTIF($D$12:$D$42,0)+1)</f>
        <v>5</v>
      </c>
      <c r="E46" s="55">
        <f>SMALL($E$12:$E$42,COUNTIF($E$12:$E$42,0)+1)</f>
        <v>10</v>
      </c>
      <c r="F46" s="55">
        <f>SMALL($F$12:$F$42,COUNTIF($F$12:$F$42,0)+1)</f>
        <v>963</v>
      </c>
      <c r="G46" s="55">
        <f>SMALL($G$12:$G$42,COUNTIF($G$12:$G$42,0)+1)</f>
        <v>1546</v>
      </c>
      <c r="H46" s="55">
        <f>SMALL($H$12:$H$42,COUNTIF($H$12:$H$42,0)+1)</f>
        <v>1120</v>
      </c>
      <c r="I46" s="55">
        <v>0</v>
      </c>
    </row>
    <row r="47" spans="1:9">
      <c r="A47" s="57" t="s">
        <v>124</v>
      </c>
      <c r="B47" s="55"/>
      <c r="C47" s="55">
        <f>MAX($C$12:$C$42)</f>
        <v>6602</v>
      </c>
      <c r="D47" s="55">
        <f>MAX($D$12:$D$42)</f>
        <v>324</v>
      </c>
      <c r="E47" s="55">
        <f>MAX($E$12:$E$42)</f>
        <v>1448</v>
      </c>
      <c r="F47" s="55">
        <f>MAX($F$12:$F$42)</f>
        <v>1021</v>
      </c>
      <c r="G47" s="55">
        <f>MAX($G$12:$G$42)</f>
        <v>3420</v>
      </c>
      <c r="H47" s="55">
        <f>MAX($H$12:$H$42)</f>
        <v>1959</v>
      </c>
      <c r="I47" s="55">
        <f>MAX($J$12:$J$42)</f>
        <v>0</v>
      </c>
    </row>
    <row r="48" spans="1:9">
      <c r="A48" s="70" t="s">
        <v>118</v>
      </c>
      <c r="B48" s="55"/>
      <c r="C48" s="56">
        <f>SUM($C$12:$C$42)/24</f>
        <v>5579.541666666667</v>
      </c>
      <c r="D48" s="56">
        <f>SUM($D$12:$D$42)/$B$49</f>
        <v>68.56</v>
      </c>
      <c r="E48" s="56">
        <f>SUM($E$12:$E$42)/24</f>
        <v>117</v>
      </c>
      <c r="F48" s="56">
        <f>SUM($F$12:$F$42)/$B$49</f>
        <v>948.24</v>
      </c>
      <c r="G48" s="56">
        <f>SUM($G$12:$G$42)/$B$49</f>
        <v>2055.92</v>
      </c>
      <c r="H48" s="56">
        <f>SUM($H$12:$H$42)/$B$49</f>
        <v>1408.04</v>
      </c>
      <c r="I48" s="56">
        <f>SUM($J$12:$J$42)/$B$49</f>
        <v>0</v>
      </c>
    </row>
    <row r="49" spans="1:9">
      <c r="A49" s="70" t="s">
        <v>2</v>
      </c>
      <c r="B49" s="70">
        <v>25</v>
      </c>
      <c r="C49" s="70"/>
      <c r="D49" s="70">
        <f>SUM($D$12:$D$42)</f>
        <v>1714</v>
      </c>
      <c r="E49" s="70">
        <f>SUM($E$12:$E$42)</f>
        <v>2808</v>
      </c>
      <c r="F49" s="70"/>
      <c r="G49" s="70"/>
      <c r="H49" s="70"/>
      <c r="I49" s="70"/>
    </row>
  </sheetData>
  <mergeCells count="2">
    <mergeCell ref="B7:F7"/>
    <mergeCell ref="F44:I44"/>
  </mergeCells>
  <pageMargins left="0.7" right="0.7" top="0.75" bottom="0.75" header="0.3" footer="0.3"/>
  <pageSetup paperSize="9"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0" workbookViewId="0">
      <selection activeCell="C9" sqref="C9"/>
    </sheetView>
  </sheetViews>
  <sheetFormatPr defaultRowHeight="14.4"/>
  <cols>
    <col min="1" max="1" width="13.109375" customWidth="1"/>
    <col min="2" max="2" width="8.5546875" style="40" customWidth="1"/>
    <col min="5" max="5" width="12" bestFit="1" customWidth="1"/>
  </cols>
  <sheetData>
    <row r="1" spans="1:9">
      <c r="A1" s="40" t="s">
        <v>172</v>
      </c>
      <c r="C1" s="40"/>
      <c r="D1" s="40"/>
      <c r="E1" s="40"/>
      <c r="F1" s="40"/>
      <c r="G1" s="40" t="s">
        <v>93</v>
      </c>
      <c r="H1" s="40"/>
      <c r="I1" s="40"/>
    </row>
    <row r="3" spans="1:9" s="40" customFormat="1">
      <c r="A3" s="40" t="s">
        <v>117</v>
      </c>
      <c r="C3" s="40" t="s">
        <v>114</v>
      </c>
    </row>
    <row r="4" spans="1:9" s="40" customFormat="1"/>
    <row r="5" spans="1:9" s="40" customFormat="1">
      <c r="A5" s="40" t="s">
        <v>116</v>
      </c>
      <c r="C5" s="40" t="s">
        <v>113</v>
      </c>
    </row>
    <row r="7" spans="1:9">
      <c r="A7" s="40"/>
      <c r="C7" s="90" t="s">
        <v>94</v>
      </c>
      <c r="D7" s="91"/>
      <c r="E7" s="91"/>
      <c r="F7" s="91"/>
      <c r="G7" s="91"/>
      <c r="H7" s="40"/>
      <c r="I7" s="40"/>
    </row>
    <row r="9" spans="1:9">
      <c r="A9" s="41" t="s">
        <v>18</v>
      </c>
      <c r="B9" s="41" t="s">
        <v>115</v>
      </c>
      <c r="C9" s="77" t="s">
        <v>0</v>
      </c>
      <c r="D9" s="42" t="s">
        <v>3</v>
      </c>
      <c r="E9" s="42" t="s">
        <v>4</v>
      </c>
      <c r="F9" s="42" t="s">
        <v>2</v>
      </c>
      <c r="G9" s="42" t="s">
        <v>2</v>
      </c>
      <c r="H9" s="42" t="s">
        <v>2</v>
      </c>
      <c r="I9" s="42" t="s">
        <v>2</v>
      </c>
    </row>
    <row r="10" spans="1:9">
      <c r="A10" s="43" t="s">
        <v>74</v>
      </c>
      <c r="B10" s="43"/>
      <c r="C10" s="42" t="s">
        <v>2</v>
      </c>
      <c r="D10" s="42"/>
      <c r="E10" s="42" t="s">
        <v>5</v>
      </c>
      <c r="F10" s="42" t="s">
        <v>6</v>
      </c>
      <c r="G10" s="42" t="s">
        <v>7</v>
      </c>
      <c r="H10" s="42" t="s">
        <v>8</v>
      </c>
      <c r="I10" s="42" t="s">
        <v>9</v>
      </c>
    </row>
    <row r="11" spans="1:9">
      <c r="A11" s="42"/>
      <c r="B11" s="71"/>
      <c r="C11" s="40"/>
      <c r="D11" s="40"/>
      <c r="E11" s="40"/>
      <c r="F11" s="40"/>
      <c r="G11" s="40"/>
      <c r="H11" s="40"/>
      <c r="I11" s="40"/>
    </row>
    <row r="12" spans="1:9">
      <c r="A12" s="42">
        <v>1</v>
      </c>
      <c r="B12" s="71"/>
      <c r="C12" s="40"/>
      <c r="D12" s="40"/>
      <c r="E12" s="40"/>
      <c r="F12" s="40"/>
      <c r="G12" s="40"/>
      <c r="H12" s="40"/>
      <c r="I12" s="40">
        <v>0</v>
      </c>
    </row>
    <row r="13" spans="1:9">
      <c r="A13" s="42">
        <v>2</v>
      </c>
      <c r="B13" s="71"/>
      <c r="C13" s="40"/>
      <c r="D13" s="40"/>
      <c r="E13" s="40"/>
      <c r="F13" s="40"/>
      <c r="G13" s="40"/>
      <c r="H13" s="40"/>
      <c r="I13" s="40">
        <v>0</v>
      </c>
    </row>
    <row r="14" spans="1:9">
      <c r="A14" s="42">
        <v>3</v>
      </c>
      <c r="B14" s="73" t="s">
        <v>10</v>
      </c>
      <c r="C14" s="72"/>
      <c r="E14" s="72"/>
      <c r="F14" s="72"/>
      <c r="G14" s="72"/>
      <c r="H14" s="72"/>
      <c r="I14" s="72"/>
    </row>
    <row r="15" spans="1:9">
      <c r="A15" s="42">
        <v>4</v>
      </c>
      <c r="B15" s="71"/>
      <c r="C15" s="40">
        <v>5384</v>
      </c>
      <c r="D15" s="40">
        <v>42</v>
      </c>
      <c r="E15" s="40">
        <v>37</v>
      </c>
      <c r="F15" s="40">
        <v>980</v>
      </c>
      <c r="G15" s="40">
        <v>1540</v>
      </c>
      <c r="H15" s="40">
        <v>1664</v>
      </c>
      <c r="I15" s="40">
        <v>0</v>
      </c>
    </row>
    <row r="16" spans="1:9">
      <c r="A16" s="42">
        <v>5</v>
      </c>
      <c r="B16" s="71"/>
      <c r="C16" s="40">
        <v>5376</v>
      </c>
      <c r="D16" s="40">
        <v>11</v>
      </c>
      <c r="E16" s="40">
        <v>19</v>
      </c>
      <c r="F16" s="40">
        <v>978</v>
      </c>
      <c r="G16" s="40">
        <v>1533</v>
      </c>
      <c r="H16" s="40">
        <v>1553</v>
      </c>
      <c r="I16" s="40">
        <v>0</v>
      </c>
    </row>
    <row r="17" spans="1:9">
      <c r="A17" s="42">
        <v>6</v>
      </c>
      <c r="B17" s="71"/>
      <c r="C17" s="40">
        <v>5352</v>
      </c>
      <c r="D17" s="40">
        <v>1</v>
      </c>
      <c r="E17" s="40">
        <v>25</v>
      </c>
      <c r="F17" s="40">
        <v>975</v>
      </c>
      <c r="G17" s="40">
        <v>1521</v>
      </c>
      <c r="H17" s="40">
        <v>1657</v>
      </c>
      <c r="I17" s="40"/>
    </row>
    <row r="18" spans="1:9">
      <c r="A18" s="42">
        <v>7</v>
      </c>
      <c r="B18" s="71"/>
      <c r="C18" s="40">
        <v>5307</v>
      </c>
      <c r="D18" s="40">
        <v>75</v>
      </c>
      <c r="E18" s="40">
        <v>120</v>
      </c>
      <c r="F18" s="40">
        <v>969</v>
      </c>
      <c r="G18" s="40">
        <v>1413</v>
      </c>
      <c r="H18" s="40">
        <v>1720</v>
      </c>
      <c r="I18" s="40">
        <v>0</v>
      </c>
    </row>
    <row r="19" spans="1:9">
      <c r="A19" s="42">
        <v>8</v>
      </c>
      <c r="B19" s="71"/>
      <c r="C19" s="40">
        <v>5526</v>
      </c>
      <c r="D19" s="40">
        <v>208</v>
      </c>
      <c r="E19" s="40">
        <v>9</v>
      </c>
      <c r="F19" s="40">
        <v>968</v>
      </c>
      <c r="G19" s="40">
        <v>1628</v>
      </c>
      <c r="H19" s="40">
        <v>1724</v>
      </c>
      <c r="I19" s="40">
        <v>0</v>
      </c>
    </row>
    <row r="20" spans="1:9">
      <c r="A20" s="42">
        <v>9</v>
      </c>
      <c r="B20" s="71"/>
      <c r="C20" s="40">
        <v>5576</v>
      </c>
      <c r="D20" s="40">
        <v>59</v>
      </c>
      <c r="E20" s="40">
        <v>9</v>
      </c>
      <c r="F20" s="40">
        <v>975</v>
      </c>
      <c r="G20" s="40">
        <v>1627</v>
      </c>
      <c r="H20" s="40">
        <v>1740</v>
      </c>
      <c r="I20" s="40">
        <v>0</v>
      </c>
    </row>
    <row r="21" spans="1:9">
      <c r="A21" s="42">
        <v>10</v>
      </c>
      <c r="B21" s="73" t="s">
        <v>10</v>
      </c>
      <c r="C21" s="72"/>
      <c r="E21" s="72"/>
      <c r="F21" s="72"/>
      <c r="G21" s="72"/>
      <c r="H21" s="72"/>
      <c r="I21" s="72"/>
    </row>
    <row r="22" spans="1:9">
      <c r="A22" s="42">
        <v>11</v>
      </c>
      <c r="B22" s="71"/>
      <c r="C22" s="40">
        <v>5545</v>
      </c>
      <c r="D22" s="40">
        <v>0</v>
      </c>
      <c r="E22" s="40">
        <v>31</v>
      </c>
      <c r="F22" s="40">
        <v>968</v>
      </c>
      <c r="G22" s="40">
        <v>1618</v>
      </c>
      <c r="H22" s="40">
        <v>1729</v>
      </c>
      <c r="I22" s="40">
        <v>0</v>
      </c>
    </row>
    <row r="23" spans="1:9">
      <c r="A23" s="42">
        <v>12</v>
      </c>
      <c r="B23" s="71"/>
      <c r="C23" s="40">
        <v>5617</v>
      </c>
      <c r="D23" s="40">
        <v>83</v>
      </c>
      <c r="E23" s="40">
        <v>11</v>
      </c>
      <c r="F23" s="40">
        <v>1033</v>
      </c>
      <c r="G23" s="40">
        <v>1620</v>
      </c>
      <c r="H23" s="40">
        <v>1735</v>
      </c>
      <c r="I23" s="40">
        <v>0</v>
      </c>
    </row>
    <row r="24" spans="1:9">
      <c r="A24" s="42">
        <v>13</v>
      </c>
      <c r="B24" s="71"/>
      <c r="C24" s="40">
        <v>5642</v>
      </c>
      <c r="D24" s="40">
        <v>49</v>
      </c>
      <c r="E24" s="40">
        <v>24</v>
      </c>
      <c r="F24" s="40">
        <v>1075</v>
      </c>
      <c r="G24" s="40">
        <v>1602</v>
      </c>
      <c r="H24" s="40">
        <v>1735</v>
      </c>
      <c r="I24" s="40"/>
    </row>
    <row r="25" spans="1:9">
      <c r="A25" s="42">
        <v>14</v>
      </c>
      <c r="B25" s="71"/>
      <c r="C25" s="40">
        <v>5770</v>
      </c>
      <c r="D25" s="40">
        <v>123</v>
      </c>
      <c r="E25" s="40">
        <v>25</v>
      </c>
      <c r="F25" s="40">
        <v>1072</v>
      </c>
      <c r="G25" s="40">
        <v>1729</v>
      </c>
      <c r="H25" s="44">
        <v>1739</v>
      </c>
      <c r="I25" s="40">
        <v>0</v>
      </c>
    </row>
    <row r="26" spans="1:9">
      <c r="A26" s="42">
        <v>15</v>
      </c>
      <c r="B26" s="71"/>
      <c r="C26" s="40">
        <v>5904</v>
      </c>
      <c r="D26" s="40">
        <v>144</v>
      </c>
      <c r="E26" s="40">
        <v>10</v>
      </c>
      <c r="F26" s="40">
        <v>1077</v>
      </c>
      <c r="G26" s="40">
        <v>1776</v>
      </c>
      <c r="H26" s="40">
        <v>1780</v>
      </c>
      <c r="I26" s="40">
        <v>0</v>
      </c>
    </row>
    <row r="27" spans="1:9">
      <c r="A27" s="42">
        <v>16</v>
      </c>
      <c r="B27" s="71"/>
      <c r="C27" s="40">
        <v>6444</v>
      </c>
      <c r="D27" s="40">
        <v>171</v>
      </c>
      <c r="E27" s="44">
        <v>27</v>
      </c>
      <c r="F27" s="44">
        <v>1076</v>
      </c>
      <c r="G27" s="40">
        <v>1805</v>
      </c>
      <c r="H27" s="40">
        <v>2272</v>
      </c>
      <c r="I27" s="40">
        <v>0</v>
      </c>
    </row>
    <row r="28" spans="1:9">
      <c r="A28" s="42">
        <v>17</v>
      </c>
      <c r="B28" s="73" t="s">
        <v>10</v>
      </c>
      <c r="C28" s="72"/>
      <c r="E28" s="72"/>
      <c r="F28" s="72"/>
      <c r="G28" s="72"/>
      <c r="H28" s="72"/>
      <c r="I28" s="72"/>
    </row>
    <row r="29" spans="1:9">
      <c r="A29" s="42">
        <v>18</v>
      </c>
      <c r="B29" s="71"/>
      <c r="C29" s="40">
        <v>6452</v>
      </c>
      <c r="D29" s="40">
        <v>36</v>
      </c>
      <c r="E29" s="40">
        <v>32</v>
      </c>
      <c r="F29" s="40">
        <v>1074</v>
      </c>
      <c r="G29" s="40">
        <v>1798</v>
      </c>
      <c r="H29" s="40">
        <v>2282</v>
      </c>
      <c r="I29" s="40">
        <v>0</v>
      </c>
    </row>
    <row r="30" spans="1:9">
      <c r="A30" s="42">
        <v>19</v>
      </c>
      <c r="B30" s="71"/>
      <c r="C30" s="40">
        <v>6529</v>
      </c>
      <c r="D30" s="40">
        <v>87</v>
      </c>
      <c r="E30" s="40">
        <v>10</v>
      </c>
      <c r="F30" s="40">
        <v>1071</v>
      </c>
      <c r="G30" s="40">
        <v>1878</v>
      </c>
      <c r="H30" s="40">
        <v>2282</v>
      </c>
      <c r="I30" s="40">
        <v>0</v>
      </c>
    </row>
    <row r="31" spans="1:9">
      <c r="A31" s="42">
        <v>20</v>
      </c>
      <c r="B31" s="71"/>
      <c r="C31" s="40">
        <v>7111</v>
      </c>
      <c r="D31" s="40">
        <v>587</v>
      </c>
      <c r="E31" s="40">
        <v>5</v>
      </c>
      <c r="F31" s="40">
        <v>1470</v>
      </c>
      <c r="G31" s="40">
        <v>2089</v>
      </c>
      <c r="H31" s="40">
        <v>2644</v>
      </c>
      <c r="I31" s="40"/>
    </row>
    <row r="32" spans="1:9">
      <c r="A32" s="42">
        <v>21</v>
      </c>
      <c r="B32" s="71"/>
      <c r="C32" s="40">
        <v>6845</v>
      </c>
      <c r="D32" s="40">
        <v>250</v>
      </c>
      <c r="E32" s="40"/>
      <c r="F32" s="40">
        <v>1070</v>
      </c>
      <c r="G32" s="40">
        <v>1724</v>
      </c>
      <c r="H32" s="40">
        <v>2775</v>
      </c>
      <c r="I32" s="40">
        <v>0</v>
      </c>
    </row>
    <row r="33" spans="1:9">
      <c r="A33" s="42">
        <v>22</v>
      </c>
      <c r="B33" s="71"/>
      <c r="C33" s="40">
        <v>7351</v>
      </c>
      <c r="D33" s="40">
        <v>409</v>
      </c>
      <c r="E33" s="40">
        <v>23</v>
      </c>
      <c r="F33" s="40">
        <v>1066</v>
      </c>
      <c r="G33" s="40">
        <v>1998</v>
      </c>
      <c r="H33" s="40">
        <v>2982</v>
      </c>
      <c r="I33" s="40">
        <v>0</v>
      </c>
    </row>
    <row r="34" spans="1:9">
      <c r="A34" s="42">
        <v>23</v>
      </c>
      <c r="B34" s="71"/>
      <c r="C34" s="40">
        <v>7925</v>
      </c>
      <c r="D34" s="40">
        <v>592</v>
      </c>
      <c r="E34" s="40">
        <v>18</v>
      </c>
      <c r="F34" s="45" t="s">
        <v>95</v>
      </c>
      <c r="G34" s="40">
        <v>2233</v>
      </c>
      <c r="H34" s="44">
        <v>3190</v>
      </c>
      <c r="I34" s="40">
        <v>0</v>
      </c>
    </row>
    <row r="35" spans="1:9">
      <c r="A35" s="42">
        <v>24</v>
      </c>
      <c r="B35" s="73" t="s">
        <v>10</v>
      </c>
      <c r="C35" s="72"/>
      <c r="E35" s="72"/>
      <c r="F35" s="72"/>
      <c r="G35" s="72"/>
      <c r="H35" s="72"/>
      <c r="I35" s="72"/>
    </row>
    <row r="36" spans="1:9">
      <c r="A36" s="42">
        <v>25</v>
      </c>
      <c r="B36" s="71"/>
      <c r="C36" s="40">
        <v>8255</v>
      </c>
      <c r="D36" s="40">
        <v>375</v>
      </c>
      <c r="E36" s="40">
        <v>45</v>
      </c>
      <c r="F36" s="40">
        <v>1064</v>
      </c>
      <c r="G36" s="40">
        <v>2523</v>
      </c>
      <c r="H36" s="40">
        <v>3340</v>
      </c>
      <c r="I36" s="40">
        <v>0</v>
      </c>
    </row>
    <row r="37" spans="1:9">
      <c r="A37" s="42">
        <v>26</v>
      </c>
      <c r="B37" s="71"/>
      <c r="C37" s="40">
        <v>8386</v>
      </c>
      <c r="D37" s="40">
        <v>151</v>
      </c>
      <c r="E37" s="40">
        <v>20</v>
      </c>
      <c r="F37" s="40">
        <v>1064</v>
      </c>
      <c r="G37" s="40">
        <v>2587</v>
      </c>
      <c r="H37" s="40">
        <v>3399</v>
      </c>
      <c r="I37" s="40">
        <v>0</v>
      </c>
    </row>
    <row r="38" spans="1:9">
      <c r="A38" s="42">
        <v>27</v>
      </c>
      <c r="B38" s="71"/>
      <c r="C38" s="40">
        <v>8290</v>
      </c>
      <c r="D38" s="40">
        <v>36</v>
      </c>
      <c r="E38" s="40">
        <v>132</v>
      </c>
      <c r="F38" s="40">
        <v>1053</v>
      </c>
      <c r="G38" s="40">
        <v>1522</v>
      </c>
      <c r="H38" s="40">
        <v>3392</v>
      </c>
      <c r="I38" s="40">
        <v>0</v>
      </c>
    </row>
    <row r="39" spans="1:9">
      <c r="A39" s="42">
        <v>28</v>
      </c>
      <c r="B39" s="71"/>
      <c r="C39" s="40">
        <v>8588</v>
      </c>
      <c r="D39" s="40">
        <v>333</v>
      </c>
      <c r="E39" s="40">
        <v>35</v>
      </c>
      <c r="F39" s="40">
        <v>1047</v>
      </c>
      <c r="G39" s="40">
        <v>2582</v>
      </c>
      <c r="H39" s="40">
        <v>3412</v>
      </c>
      <c r="I39" s="40">
        <v>0</v>
      </c>
    </row>
    <row r="40" spans="1:9">
      <c r="A40" s="42">
        <v>29</v>
      </c>
      <c r="B40" s="71"/>
      <c r="C40" s="40">
        <v>9327</v>
      </c>
      <c r="D40" s="40">
        <v>770</v>
      </c>
      <c r="E40" s="40">
        <v>31</v>
      </c>
      <c r="F40" s="40">
        <v>1055</v>
      </c>
      <c r="G40" s="40">
        <v>2674</v>
      </c>
      <c r="H40" s="40">
        <v>3967</v>
      </c>
      <c r="I40" s="40">
        <v>0</v>
      </c>
    </row>
    <row r="41" spans="1:9">
      <c r="A41" s="42">
        <v>30</v>
      </c>
      <c r="B41" s="71"/>
      <c r="C41" s="45"/>
      <c r="D41" s="40"/>
      <c r="E41" s="40"/>
      <c r="F41" s="40"/>
      <c r="G41" s="40"/>
      <c r="H41" s="40"/>
      <c r="I41" s="40"/>
    </row>
    <row r="42" spans="1:9">
      <c r="A42" s="42">
        <v>31</v>
      </c>
      <c r="B42" s="73" t="s">
        <v>10</v>
      </c>
      <c r="C42" s="72"/>
      <c r="E42" s="72"/>
      <c r="F42" s="72"/>
      <c r="G42" s="72"/>
      <c r="H42" s="72"/>
      <c r="I42" s="72"/>
    </row>
    <row r="44" spans="1:9">
      <c r="A44" s="58" t="s">
        <v>169</v>
      </c>
      <c r="B44" s="53" t="s">
        <v>120</v>
      </c>
      <c r="C44" s="53" t="s">
        <v>0</v>
      </c>
      <c r="D44" s="53"/>
      <c r="E44" s="53"/>
      <c r="F44" s="87" t="s">
        <v>125</v>
      </c>
      <c r="G44" s="88"/>
      <c r="H44" s="88"/>
      <c r="I44" s="89"/>
    </row>
    <row r="45" spans="1:9">
      <c r="A45" s="54" t="s">
        <v>122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6</v>
      </c>
      <c r="G45" s="55" t="s">
        <v>7</v>
      </c>
      <c r="H45" s="55" t="s">
        <v>8</v>
      </c>
      <c r="I45" s="55" t="s">
        <v>9</v>
      </c>
    </row>
    <row r="46" spans="1:9">
      <c r="A46" s="57" t="s">
        <v>123</v>
      </c>
      <c r="B46" s="55"/>
      <c r="C46" s="55">
        <f>MIN($C$12:$C$42)</f>
        <v>5307</v>
      </c>
      <c r="D46" s="55">
        <f>SMALL($D$12:$D$42,COUNTIF($D$12:$D$42,0)+1)</f>
        <v>1</v>
      </c>
      <c r="E46" s="55">
        <f>SMALL($E$12:$E$42,COUNTIF($E$12:$E$42,0)+1)</f>
        <v>5</v>
      </c>
      <c r="F46" s="55">
        <f>SMALL($F$12:$F$42,COUNTIF($F$12:$F$42,0)+1)</f>
        <v>968</v>
      </c>
      <c r="G46" s="55">
        <f>SMALL($G$12:$G$42,COUNTIF($G$12:$G$42,0)+1)</f>
        <v>1413</v>
      </c>
      <c r="H46" s="55">
        <f>SMALL($H$12:$H$42,COUNTIF($H$12:$H$42,0)+1)</f>
        <v>1553</v>
      </c>
      <c r="I46" s="55">
        <v>0</v>
      </c>
    </row>
    <row r="47" spans="1:9">
      <c r="A47" s="57" t="s">
        <v>124</v>
      </c>
      <c r="B47" s="55"/>
      <c r="C47" s="55">
        <f>MAX($C$12:$C$42)</f>
        <v>9327</v>
      </c>
      <c r="D47" s="55">
        <f>MAX($D$12:$D$42)</f>
        <v>770</v>
      </c>
      <c r="E47" s="55">
        <f>MAX($E$12:$E$42)</f>
        <v>132</v>
      </c>
      <c r="F47" s="55">
        <f>MAX($F$12:$F$42)</f>
        <v>1470</v>
      </c>
      <c r="G47" s="55">
        <f>MAX($G$12:$G$42)</f>
        <v>2674</v>
      </c>
      <c r="H47" s="55">
        <f>MAX($H$12:$H$42)</f>
        <v>3967</v>
      </c>
      <c r="I47" s="55">
        <f>MAX($J$12:$J$42)</f>
        <v>0</v>
      </c>
    </row>
    <row r="48" spans="1:9">
      <c r="A48" s="70" t="s">
        <v>118</v>
      </c>
      <c r="B48" s="55"/>
      <c r="C48" s="56">
        <f>SUM($C$12:$C$42)/$B$49</f>
        <v>6630.521739130435</v>
      </c>
      <c r="D48" s="56">
        <f>SUM($D$12:$D$42)/$B$49</f>
        <v>199.65217391304347</v>
      </c>
      <c r="E48" s="56">
        <f>SUM($E$12:$E$42)/22</f>
        <v>31.727272727272727</v>
      </c>
      <c r="F48" s="56">
        <f>SUM($F$12:$F$42)/22</f>
        <v>1053.6363636363637</v>
      </c>
      <c r="G48" s="56">
        <f>SUM($G$12:$G$42)/$B$49</f>
        <v>1870.4347826086957</v>
      </c>
      <c r="H48" s="56">
        <f>SUM($H$12:$H$42)/$B$49</f>
        <v>2378.8260869565215</v>
      </c>
      <c r="I48" s="56">
        <f>SUM($J$12:$J$42)/$B$49</f>
        <v>0</v>
      </c>
    </row>
    <row r="49" spans="1:9">
      <c r="A49" s="70" t="s">
        <v>2</v>
      </c>
      <c r="B49" s="70">
        <v>23</v>
      </c>
      <c r="C49" s="70"/>
      <c r="D49" s="70">
        <f>SUM($D$12:$D$42)</f>
        <v>4592</v>
      </c>
      <c r="E49" s="70">
        <f>SUM($E$12:$E$42)</f>
        <v>698</v>
      </c>
      <c r="F49" s="70"/>
      <c r="G49" s="70"/>
      <c r="H49" s="70"/>
      <c r="I49" s="70"/>
    </row>
  </sheetData>
  <mergeCells count="2">
    <mergeCell ref="F44:I44"/>
    <mergeCell ref="C7:G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C9" sqref="C9"/>
    </sheetView>
  </sheetViews>
  <sheetFormatPr defaultRowHeight="14.4"/>
  <cols>
    <col min="1" max="1" width="12.88671875" customWidth="1"/>
    <col min="2" max="2" width="10.44140625" bestFit="1" customWidth="1"/>
    <col min="4" max="4" width="12" bestFit="1" customWidth="1"/>
    <col min="5" max="5" width="14" customWidth="1"/>
  </cols>
  <sheetData>
    <row r="1" spans="1:10">
      <c r="A1" s="40" t="s">
        <v>129</v>
      </c>
      <c r="E1" t="s">
        <v>16</v>
      </c>
    </row>
    <row r="3" spans="1:10" s="40" customFormat="1">
      <c r="A3" s="40" t="s">
        <v>117</v>
      </c>
      <c r="C3" s="40" t="s">
        <v>114</v>
      </c>
    </row>
    <row r="4" spans="1:10" s="40" customFormat="1"/>
    <row r="5" spans="1:10" s="40" customFormat="1">
      <c r="A5" s="40" t="s">
        <v>116</v>
      </c>
      <c r="C5" s="40" t="s">
        <v>97</v>
      </c>
    </row>
    <row r="7" spans="1:10">
      <c r="C7" s="90" t="s">
        <v>17</v>
      </c>
      <c r="D7" s="90"/>
      <c r="E7" s="90"/>
      <c r="F7" s="90"/>
    </row>
    <row r="9" spans="1:10">
      <c r="A9" s="1" t="s">
        <v>18</v>
      </c>
      <c r="B9" s="40" t="s">
        <v>115</v>
      </c>
      <c r="C9" s="6" t="s">
        <v>0</v>
      </c>
      <c r="D9" s="6" t="s">
        <v>3</v>
      </c>
      <c r="E9" s="6" t="s">
        <v>4</v>
      </c>
      <c r="F9" s="6" t="s">
        <v>19</v>
      </c>
      <c r="G9" s="6" t="s">
        <v>2</v>
      </c>
      <c r="H9" s="6" t="s">
        <v>2</v>
      </c>
      <c r="I9" s="6" t="s">
        <v>2</v>
      </c>
      <c r="J9" s="6" t="s">
        <v>2</v>
      </c>
    </row>
    <row r="10" spans="1:10">
      <c r="A10" s="2" t="s">
        <v>1</v>
      </c>
      <c r="C10" s="6" t="s">
        <v>2</v>
      </c>
      <c r="D10" s="6"/>
      <c r="E10" s="6" t="s">
        <v>5</v>
      </c>
      <c r="F10" s="6" t="s">
        <v>2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>
      <c r="A11" s="6"/>
    </row>
    <row r="12" spans="1:10">
      <c r="A12" s="6">
        <v>1</v>
      </c>
      <c r="B12" s="46" t="s">
        <v>10</v>
      </c>
      <c r="C12" s="40"/>
      <c r="E12" s="47"/>
      <c r="F12" s="47"/>
      <c r="G12" s="47"/>
      <c r="H12" s="47"/>
      <c r="I12" s="47"/>
      <c r="J12" s="47"/>
    </row>
    <row r="13" spans="1:10">
      <c r="A13" s="6">
        <v>2</v>
      </c>
      <c r="B13" s="46" t="s">
        <v>10</v>
      </c>
      <c r="C13" s="40"/>
      <c r="D13" s="40"/>
      <c r="E13" s="47"/>
      <c r="F13" s="47"/>
      <c r="G13" s="47"/>
      <c r="H13" s="47"/>
      <c r="I13" s="47"/>
      <c r="J13" s="47"/>
    </row>
    <row r="14" spans="1:10">
      <c r="A14" s="6">
        <v>3</v>
      </c>
      <c r="B14" s="46" t="s">
        <v>10</v>
      </c>
      <c r="C14" s="40"/>
      <c r="D14" s="40"/>
      <c r="E14" s="47"/>
      <c r="F14" s="47"/>
      <c r="G14" s="47"/>
      <c r="H14" s="47"/>
      <c r="I14" s="47"/>
      <c r="J14" s="47"/>
    </row>
    <row r="15" spans="1:10">
      <c r="A15" s="6">
        <v>4</v>
      </c>
      <c r="B15" s="49" t="s">
        <v>11</v>
      </c>
      <c r="C15" s="49"/>
      <c r="E15" s="49"/>
      <c r="F15" s="49"/>
      <c r="G15" s="49"/>
      <c r="H15" s="49"/>
      <c r="I15" s="49"/>
      <c r="J15" s="49"/>
    </row>
    <row r="16" spans="1:10">
      <c r="A16" s="6">
        <v>5</v>
      </c>
      <c r="B16" s="46" t="s">
        <v>10</v>
      </c>
      <c r="C16" s="40"/>
      <c r="D16" s="40"/>
      <c r="E16" s="47"/>
      <c r="F16" s="47"/>
      <c r="G16" s="47"/>
      <c r="H16" s="47"/>
      <c r="I16" s="47"/>
      <c r="J16" s="47"/>
    </row>
    <row r="17" spans="1:10">
      <c r="A17" s="6">
        <v>6</v>
      </c>
      <c r="C17">
        <v>9893</v>
      </c>
      <c r="D17">
        <v>9</v>
      </c>
      <c r="E17">
        <v>18</v>
      </c>
      <c r="F17">
        <v>9884</v>
      </c>
      <c r="G17">
        <v>191</v>
      </c>
      <c r="H17">
        <v>9186</v>
      </c>
      <c r="I17">
        <v>2</v>
      </c>
      <c r="J17">
        <v>2095</v>
      </c>
    </row>
    <row r="18" spans="1:10">
      <c r="A18" s="6">
        <v>7</v>
      </c>
      <c r="B18" s="46" t="s">
        <v>10</v>
      </c>
      <c r="C18" s="40"/>
      <c r="D18" s="40"/>
      <c r="E18" s="47"/>
      <c r="F18" s="47"/>
      <c r="G18" s="47"/>
      <c r="H18" s="47"/>
      <c r="I18" s="47"/>
      <c r="J18" s="47"/>
    </row>
    <row r="19" spans="1:10">
      <c r="A19" s="6">
        <v>8</v>
      </c>
      <c r="C19">
        <v>9897</v>
      </c>
      <c r="D19">
        <v>28</v>
      </c>
      <c r="E19">
        <v>73</v>
      </c>
      <c r="F19">
        <v>9852</v>
      </c>
      <c r="G19">
        <v>193</v>
      </c>
      <c r="H19">
        <v>9153</v>
      </c>
      <c r="I19">
        <v>2</v>
      </c>
      <c r="J19">
        <v>2004</v>
      </c>
    </row>
    <row r="20" spans="1:10">
      <c r="A20" s="6">
        <v>9</v>
      </c>
      <c r="B20" s="46" t="s">
        <v>10</v>
      </c>
      <c r="C20" s="40"/>
      <c r="D20" s="40"/>
      <c r="E20" s="47"/>
      <c r="F20" s="47"/>
      <c r="G20" s="47"/>
      <c r="H20" s="47"/>
      <c r="I20" s="47"/>
      <c r="J20" s="47"/>
    </row>
    <row r="21" spans="1:10">
      <c r="A21" s="6">
        <v>10</v>
      </c>
      <c r="C21">
        <v>9898</v>
      </c>
      <c r="D21">
        <v>117</v>
      </c>
      <c r="E21">
        <v>45</v>
      </c>
      <c r="F21">
        <v>9970</v>
      </c>
      <c r="G21">
        <v>199</v>
      </c>
      <c r="H21">
        <v>9268</v>
      </c>
      <c r="I21">
        <v>2</v>
      </c>
      <c r="J21">
        <v>1868</v>
      </c>
    </row>
    <row r="22" spans="1:10">
      <c r="A22" s="6">
        <v>11</v>
      </c>
      <c r="B22" s="49" t="s">
        <v>11</v>
      </c>
      <c r="D22" s="49"/>
      <c r="E22" s="49"/>
      <c r="F22" s="49"/>
      <c r="G22" s="49"/>
      <c r="H22" s="49"/>
      <c r="I22" s="49"/>
      <c r="J22" s="49"/>
    </row>
    <row r="23" spans="1:10">
      <c r="A23" s="6">
        <v>12</v>
      </c>
      <c r="C23">
        <v>9970</v>
      </c>
      <c r="D23">
        <v>25</v>
      </c>
      <c r="E23">
        <v>34</v>
      </c>
      <c r="F23">
        <v>9961</v>
      </c>
      <c r="G23">
        <v>205</v>
      </c>
      <c r="H23">
        <v>9655</v>
      </c>
      <c r="I23">
        <v>2</v>
      </c>
      <c r="J23">
        <v>1763</v>
      </c>
    </row>
    <row r="24" spans="1:10">
      <c r="A24" s="6">
        <v>13</v>
      </c>
      <c r="C24">
        <v>9961</v>
      </c>
      <c r="D24">
        <v>25</v>
      </c>
      <c r="E24">
        <v>17</v>
      </c>
      <c r="F24">
        <v>9969</v>
      </c>
      <c r="G24">
        <v>205</v>
      </c>
      <c r="H24">
        <v>9256</v>
      </c>
      <c r="I24">
        <v>2</v>
      </c>
      <c r="J24">
        <v>1715</v>
      </c>
    </row>
    <row r="25" spans="1:10">
      <c r="A25" s="6">
        <v>14</v>
      </c>
      <c r="B25" s="46" t="s">
        <v>10</v>
      </c>
      <c r="C25" s="40"/>
      <c r="D25" s="40"/>
      <c r="E25" s="47"/>
      <c r="F25" s="47"/>
      <c r="G25" s="47"/>
      <c r="H25" s="47"/>
      <c r="I25" s="47"/>
      <c r="J25" s="47"/>
    </row>
    <row r="26" spans="1:10">
      <c r="A26" s="6">
        <v>15</v>
      </c>
      <c r="B26" s="46" t="s">
        <v>10</v>
      </c>
      <c r="C26" s="40"/>
      <c r="D26" s="40"/>
      <c r="E26" s="47"/>
      <c r="F26" s="47"/>
      <c r="G26" s="47"/>
      <c r="H26" s="47"/>
      <c r="I26" s="47"/>
      <c r="J26" s="47"/>
    </row>
    <row r="27" spans="1:10">
      <c r="A27" s="6">
        <v>16</v>
      </c>
      <c r="B27" s="46" t="s">
        <v>10</v>
      </c>
      <c r="C27" s="40"/>
      <c r="D27" s="40"/>
      <c r="E27" s="47"/>
      <c r="F27" s="47"/>
      <c r="G27" s="47"/>
      <c r="H27" s="47"/>
      <c r="I27" s="47"/>
      <c r="J27" s="47"/>
    </row>
    <row r="28" spans="1:10">
      <c r="A28" s="6">
        <v>17</v>
      </c>
      <c r="B28" s="46" t="s">
        <v>10</v>
      </c>
      <c r="C28" s="40"/>
      <c r="D28" s="40"/>
      <c r="E28" s="47"/>
      <c r="F28" s="47"/>
      <c r="G28" s="47"/>
      <c r="H28" s="47"/>
      <c r="I28" s="47"/>
      <c r="J28" s="47"/>
    </row>
    <row r="29" spans="1:10">
      <c r="A29" s="6">
        <v>18</v>
      </c>
      <c r="B29" s="49" t="s">
        <v>11</v>
      </c>
      <c r="C29" s="49"/>
      <c r="D29" s="49"/>
      <c r="E29" s="49"/>
      <c r="F29" s="49"/>
      <c r="G29" s="49"/>
      <c r="H29" s="49"/>
      <c r="I29" s="49"/>
      <c r="J29" s="49"/>
    </row>
    <row r="30" spans="1:10">
      <c r="A30" s="6">
        <v>19</v>
      </c>
      <c r="C30">
        <v>10225</v>
      </c>
      <c r="D30">
        <v>3</v>
      </c>
      <c r="E30">
        <v>35</v>
      </c>
      <c r="F30">
        <v>10193</v>
      </c>
      <c r="G30">
        <v>217</v>
      </c>
      <c r="H30">
        <v>9475</v>
      </c>
      <c r="I30">
        <v>2</v>
      </c>
      <c r="J30">
        <v>1510</v>
      </c>
    </row>
    <row r="31" spans="1:10">
      <c r="A31" s="6">
        <v>20</v>
      </c>
      <c r="C31">
        <v>10193</v>
      </c>
      <c r="D31">
        <v>4</v>
      </c>
      <c r="E31">
        <v>77</v>
      </c>
      <c r="F31">
        <v>10120</v>
      </c>
      <c r="G31">
        <v>215</v>
      </c>
      <c r="H31">
        <v>9407</v>
      </c>
      <c r="I31">
        <v>2</v>
      </c>
      <c r="J31">
        <v>1490</v>
      </c>
    </row>
    <row r="32" spans="1:10">
      <c r="A32" s="6">
        <v>21</v>
      </c>
      <c r="C32">
        <v>10120</v>
      </c>
      <c r="D32">
        <v>28</v>
      </c>
      <c r="E32">
        <v>28</v>
      </c>
      <c r="F32">
        <v>10120</v>
      </c>
      <c r="G32">
        <v>214</v>
      </c>
      <c r="H32">
        <v>9409</v>
      </c>
      <c r="I32">
        <v>2</v>
      </c>
      <c r="J32">
        <v>1474</v>
      </c>
    </row>
    <row r="33" spans="1:10">
      <c r="A33" s="6">
        <v>22</v>
      </c>
      <c r="B33" s="46" t="s">
        <v>10</v>
      </c>
      <c r="C33" s="40"/>
      <c r="D33" s="40"/>
      <c r="E33" s="47"/>
      <c r="F33" s="47"/>
      <c r="G33" s="47"/>
      <c r="H33" s="47"/>
      <c r="I33" s="47"/>
      <c r="J33" s="47"/>
    </row>
    <row r="34" spans="1:10">
      <c r="A34" s="6">
        <v>23</v>
      </c>
      <c r="C34">
        <v>10104</v>
      </c>
      <c r="D34">
        <v>39</v>
      </c>
      <c r="E34">
        <v>29</v>
      </c>
      <c r="F34">
        <v>10114</v>
      </c>
      <c r="G34">
        <v>207</v>
      </c>
      <c r="H34">
        <v>9399</v>
      </c>
      <c r="I34">
        <v>2</v>
      </c>
      <c r="J34">
        <v>1425</v>
      </c>
    </row>
    <row r="35" spans="1:10">
      <c r="A35" s="6">
        <v>24</v>
      </c>
      <c r="C35">
        <v>10114</v>
      </c>
      <c r="D35">
        <v>59</v>
      </c>
      <c r="E35">
        <v>40</v>
      </c>
      <c r="F35">
        <v>10173</v>
      </c>
      <c r="G35">
        <v>205</v>
      </c>
      <c r="H35" s="3" t="s">
        <v>20</v>
      </c>
      <c r="I35">
        <v>2</v>
      </c>
      <c r="J35">
        <v>1401</v>
      </c>
    </row>
    <row r="36" spans="1:10">
      <c r="A36" s="6">
        <v>25</v>
      </c>
      <c r="B36" s="49" t="s">
        <v>11</v>
      </c>
      <c r="C36" s="49"/>
      <c r="D36" s="49"/>
      <c r="E36" s="49"/>
      <c r="F36" s="49"/>
      <c r="G36" s="49"/>
      <c r="H36" s="49"/>
      <c r="I36" s="49"/>
      <c r="J36" s="49"/>
    </row>
    <row r="37" spans="1:10">
      <c r="A37" s="6">
        <v>26</v>
      </c>
      <c r="C37">
        <v>10173</v>
      </c>
      <c r="D37">
        <v>6</v>
      </c>
      <c r="E37">
        <v>94</v>
      </c>
      <c r="F37">
        <v>10085</v>
      </c>
      <c r="G37">
        <v>202</v>
      </c>
      <c r="H37">
        <v>9379</v>
      </c>
      <c r="I37">
        <v>2</v>
      </c>
      <c r="J37">
        <v>1372</v>
      </c>
    </row>
    <row r="38" spans="1:10">
      <c r="A38" s="6">
        <v>27</v>
      </c>
      <c r="C38">
        <v>10085</v>
      </c>
      <c r="D38">
        <v>3</v>
      </c>
      <c r="E38">
        <v>26</v>
      </c>
      <c r="F38">
        <v>10062</v>
      </c>
      <c r="G38">
        <v>200</v>
      </c>
      <c r="H38">
        <v>9358</v>
      </c>
      <c r="I38">
        <v>2</v>
      </c>
      <c r="J38">
        <v>1363</v>
      </c>
    </row>
    <row r="39" spans="1:10">
      <c r="A39" s="6">
        <v>28</v>
      </c>
      <c r="B39" s="46" t="s">
        <v>10</v>
      </c>
      <c r="C39" s="40"/>
      <c r="D39" s="40"/>
      <c r="E39" s="47"/>
      <c r="F39" s="47"/>
      <c r="G39" s="47"/>
      <c r="H39" s="47"/>
      <c r="I39" s="47"/>
      <c r="J39" s="47"/>
    </row>
    <row r="40" spans="1:10">
      <c r="A40" s="6">
        <v>29</v>
      </c>
      <c r="C40">
        <v>10035</v>
      </c>
      <c r="D40">
        <v>1</v>
      </c>
      <c r="E40">
        <v>80</v>
      </c>
      <c r="F40">
        <v>9956</v>
      </c>
      <c r="G40">
        <v>199</v>
      </c>
      <c r="H40">
        <v>9255</v>
      </c>
      <c r="I40">
        <v>2</v>
      </c>
      <c r="J40">
        <v>1336</v>
      </c>
    </row>
    <row r="41" spans="1:10">
      <c r="A41" s="6">
        <v>30</v>
      </c>
      <c r="C41">
        <v>9956</v>
      </c>
      <c r="D41">
        <v>1</v>
      </c>
      <c r="E41">
        <v>37</v>
      </c>
      <c r="F41">
        <v>9920</v>
      </c>
      <c r="G41">
        <v>197</v>
      </c>
      <c r="H41">
        <v>9223</v>
      </c>
      <c r="I41">
        <v>2</v>
      </c>
      <c r="J41">
        <v>1328</v>
      </c>
    </row>
    <row r="42" spans="1:10">
      <c r="A42" s="6">
        <v>31</v>
      </c>
      <c r="C42">
        <v>9920</v>
      </c>
      <c r="D42">
        <v>294</v>
      </c>
      <c r="E42">
        <v>54</v>
      </c>
      <c r="F42">
        <v>10160</v>
      </c>
      <c r="G42">
        <v>239</v>
      </c>
      <c r="H42">
        <v>9421</v>
      </c>
      <c r="I42">
        <v>2</v>
      </c>
      <c r="J42">
        <v>1315</v>
      </c>
    </row>
    <row r="44" spans="1:10">
      <c r="A44" s="58" t="s">
        <v>133</v>
      </c>
      <c r="B44" s="53" t="s">
        <v>120</v>
      </c>
      <c r="C44" s="53" t="s">
        <v>0</v>
      </c>
      <c r="D44" s="53"/>
      <c r="E44" s="53"/>
      <c r="F44" s="53" t="s">
        <v>19</v>
      </c>
      <c r="G44" s="87" t="s">
        <v>125</v>
      </c>
      <c r="H44" s="88"/>
      <c r="I44" s="88"/>
      <c r="J44" s="89"/>
    </row>
    <row r="45" spans="1:10">
      <c r="A45" s="54" t="s">
        <v>128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127</v>
      </c>
      <c r="G45" s="55" t="s">
        <v>6</v>
      </c>
      <c r="H45" s="55" t="s">
        <v>7</v>
      </c>
      <c r="I45" s="55" t="s">
        <v>8</v>
      </c>
      <c r="J45" s="55" t="s">
        <v>9</v>
      </c>
    </row>
    <row r="46" spans="1:10">
      <c r="A46" s="57" t="s">
        <v>123</v>
      </c>
      <c r="B46" s="55"/>
      <c r="C46" s="55">
        <f>MIN($C$12:$C$42)</f>
        <v>9893</v>
      </c>
      <c r="D46" s="55">
        <f>SMALL($D$12:$D$42,COUNTIF($D$12:$D$42,0)+1)</f>
        <v>1</v>
      </c>
      <c r="E46" s="55">
        <f>SMALL($E$12:$E$42,COUNTIF($E$12:$E$42,0)+1)</f>
        <v>17</v>
      </c>
      <c r="F46" s="55">
        <f>MIN($F$12:$F$42)</f>
        <v>9852</v>
      </c>
      <c r="G46" s="55">
        <f>SMALL($G$12:$G$42,COUNTIF($G$12:$G$42,0)+1)</f>
        <v>191</v>
      </c>
      <c r="H46" s="55">
        <f>SMALL($H$12:$H$42,COUNTIF($H$12:$H$42,0)+1)</f>
        <v>9153</v>
      </c>
      <c r="I46" s="55">
        <f>SMALL($I$12:$I$42,COUNTIF($I$12:$I$42,0)+1)</f>
        <v>2</v>
      </c>
      <c r="J46" s="55">
        <f>SMALL($J$12:$J$42,COUNTIF($J$12:$J$42,0)+1)</f>
        <v>1315</v>
      </c>
    </row>
    <row r="47" spans="1:10">
      <c r="A47" s="57" t="s">
        <v>124</v>
      </c>
      <c r="B47" s="55"/>
      <c r="C47" s="55">
        <f>MAX($C$12:$C$42)</f>
        <v>10225</v>
      </c>
      <c r="D47" s="55">
        <f>MAX($D$12:$D$42)</f>
        <v>294</v>
      </c>
      <c r="E47" s="55">
        <f>MAX($E$12:$E$42)</f>
        <v>94</v>
      </c>
      <c r="F47" s="55">
        <f>MAX($F$12:$F$42)</f>
        <v>10193</v>
      </c>
      <c r="G47" s="55">
        <f>MAX($G$12:$G$42)</f>
        <v>239</v>
      </c>
      <c r="H47" s="55">
        <f>MAX($H$12:$H$42)</f>
        <v>9655</v>
      </c>
      <c r="I47" s="55">
        <f>MAX($I$12:$I$42)</f>
        <v>2</v>
      </c>
      <c r="J47" s="55">
        <f>MAX($J$12:$J$42)</f>
        <v>2095</v>
      </c>
    </row>
    <row r="48" spans="1:10">
      <c r="A48" s="59" t="s">
        <v>118</v>
      </c>
      <c r="B48" s="55"/>
      <c r="C48" s="56">
        <f>SUM($C$12:$C$42)/$B$49</f>
        <v>10036.266666666666</v>
      </c>
      <c r="D48" s="56">
        <f>SUM($D$12:$D$42)/$B$49</f>
        <v>42.8</v>
      </c>
      <c r="E48" s="56">
        <f>SUM($E$12:$E$42)/$B$49</f>
        <v>45.8</v>
      </c>
      <c r="F48" s="56">
        <f>SUM($F$12:$F$42)/$B$49</f>
        <v>10035.933333333332</v>
      </c>
      <c r="G48" s="56">
        <f>SUM($G$12:$G$42)/$B$49</f>
        <v>205.86666666666667</v>
      </c>
      <c r="H48" s="56">
        <f>SUM($H$12:$H$42)/$B$49</f>
        <v>8722.9333333333325</v>
      </c>
      <c r="I48" s="56">
        <f>SUM($I$12:$I$42)/$B$49</f>
        <v>2</v>
      </c>
      <c r="J48" s="56">
        <f>SUM($J$12:$J$42)/$B$49</f>
        <v>1563.9333333333334</v>
      </c>
    </row>
    <row r="49" spans="1:10">
      <c r="A49" s="59" t="s">
        <v>2</v>
      </c>
      <c r="B49" s="59">
        <v>15</v>
      </c>
      <c r="C49" s="59"/>
      <c r="D49" s="59">
        <f>SUM($D$12:$D$42)</f>
        <v>642</v>
      </c>
      <c r="E49" s="59">
        <f>SUM($E$12:$E$42)</f>
        <v>687</v>
      </c>
      <c r="F49" s="59"/>
      <c r="G49" s="59"/>
      <c r="H49" s="59"/>
      <c r="I49" s="59"/>
      <c r="J49" s="59"/>
    </row>
  </sheetData>
  <mergeCells count="2">
    <mergeCell ref="G44:J44"/>
    <mergeCell ref="C7:F7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O42" sqref="O42"/>
    </sheetView>
  </sheetViews>
  <sheetFormatPr defaultRowHeight="14.4"/>
  <cols>
    <col min="1" max="1" width="12.5546875" customWidth="1"/>
    <col min="4" max="4" width="12" bestFit="1" customWidth="1"/>
    <col min="5" max="5" width="12.44140625" customWidth="1"/>
  </cols>
  <sheetData>
    <row r="1" spans="1:10">
      <c r="A1" s="40" t="s">
        <v>131</v>
      </c>
      <c r="E1" t="s">
        <v>12</v>
      </c>
    </row>
    <row r="3" spans="1:10" s="40" customFormat="1">
      <c r="A3" s="40" t="s">
        <v>117</v>
      </c>
      <c r="C3" s="40" t="s">
        <v>114</v>
      </c>
    </row>
    <row r="4" spans="1:10" s="40" customFormat="1"/>
    <row r="5" spans="1:10" s="40" customFormat="1">
      <c r="A5" s="40" t="s">
        <v>116</v>
      </c>
      <c r="C5" s="40" t="s">
        <v>98</v>
      </c>
    </row>
    <row r="7" spans="1:10">
      <c r="C7" s="90" t="s">
        <v>13</v>
      </c>
      <c r="D7" s="90"/>
      <c r="E7" s="90"/>
      <c r="F7" s="90"/>
    </row>
    <row r="9" spans="1:10">
      <c r="A9" s="1" t="s">
        <v>14</v>
      </c>
      <c r="B9" s="40" t="s">
        <v>115</v>
      </c>
      <c r="C9" s="6" t="s">
        <v>0</v>
      </c>
      <c r="D9" s="6" t="s">
        <v>3</v>
      </c>
      <c r="E9" s="6" t="s">
        <v>4</v>
      </c>
      <c r="F9" s="6" t="s">
        <v>19</v>
      </c>
      <c r="G9" s="6" t="s">
        <v>2</v>
      </c>
      <c r="H9" s="6" t="s">
        <v>2</v>
      </c>
      <c r="I9" s="6" t="s">
        <v>2</v>
      </c>
      <c r="J9" s="6" t="s">
        <v>2</v>
      </c>
    </row>
    <row r="10" spans="1:10">
      <c r="A10" s="2" t="s">
        <v>1</v>
      </c>
      <c r="C10" s="6" t="s">
        <v>2</v>
      </c>
      <c r="D10" s="6"/>
      <c r="E10" s="6" t="s">
        <v>5</v>
      </c>
      <c r="F10" s="6" t="s">
        <v>2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>
      <c r="A11" s="6"/>
    </row>
    <row r="12" spans="1:10">
      <c r="A12" s="6">
        <v>1</v>
      </c>
      <c r="B12" s="49" t="s">
        <v>11</v>
      </c>
      <c r="C12" s="49"/>
      <c r="E12" s="49"/>
      <c r="F12" s="49"/>
      <c r="G12" s="49"/>
      <c r="H12" s="49"/>
      <c r="I12" s="49"/>
      <c r="J12" s="49"/>
    </row>
    <row r="13" spans="1:10">
      <c r="A13" s="6">
        <v>2</v>
      </c>
      <c r="B13" s="46" t="s">
        <v>10</v>
      </c>
      <c r="C13" s="40"/>
      <c r="E13" s="40"/>
      <c r="F13" s="47"/>
      <c r="G13" s="47"/>
      <c r="H13" s="47"/>
      <c r="I13" s="47"/>
      <c r="J13" s="47"/>
    </row>
    <row r="14" spans="1:10">
      <c r="A14" s="6">
        <v>3</v>
      </c>
      <c r="B14" s="46" t="s">
        <v>10</v>
      </c>
      <c r="C14" s="40"/>
      <c r="E14" s="40"/>
      <c r="F14" s="47"/>
      <c r="G14" s="47"/>
      <c r="H14" s="47"/>
      <c r="I14" s="47"/>
      <c r="J14" s="47"/>
    </row>
    <row r="15" spans="1:10">
      <c r="A15" s="6">
        <v>4</v>
      </c>
      <c r="C15">
        <v>10117</v>
      </c>
      <c r="D15">
        <v>180</v>
      </c>
      <c r="E15">
        <v>38</v>
      </c>
      <c r="F15">
        <v>10259</v>
      </c>
      <c r="G15">
        <v>254</v>
      </c>
      <c r="H15">
        <v>9506</v>
      </c>
      <c r="I15">
        <v>2</v>
      </c>
      <c r="J15">
        <v>1280</v>
      </c>
    </row>
    <row r="16" spans="1:10">
      <c r="A16" s="6">
        <v>5</v>
      </c>
      <c r="C16">
        <v>10259</v>
      </c>
      <c r="D16">
        <v>15</v>
      </c>
      <c r="E16">
        <v>24</v>
      </c>
      <c r="F16">
        <v>10250</v>
      </c>
      <c r="G16">
        <v>254</v>
      </c>
      <c r="H16">
        <v>9487</v>
      </c>
      <c r="I16">
        <v>2</v>
      </c>
      <c r="J16">
        <v>1275</v>
      </c>
    </row>
    <row r="17" spans="1:10">
      <c r="A17" s="6">
        <v>6</v>
      </c>
      <c r="C17">
        <v>10250</v>
      </c>
    </row>
    <row r="18" spans="1:10">
      <c r="A18" s="6">
        <v>7</v>
      </c>
      <c r="C18">
        <v>10205</v>
      </c>
      <c r="D18">
        <v>26</v>
      </c>
      <c r="E18">
        <v>49</v>
      </c>
      <c r="F18">
        <v>10182</v>
      </c>
      <c r="G18">
        <v>245</v>
      </c>
      <c r="H18">
        <v>9433</v>
      </c>
      <c r="I18">
        <v>2</v>
      </c>
      <c r="J18">
        <v>1249</v>
      </c>
    </row>
    <row r="19" spans="1:10">
      <c r="A19" s="6">
        <v>8</v>
      </c>
      <c r="B19" s="49" t="s">
        <v>11</v>
      </c>
      <c r="C19" s="49"/>
      <c r="E19" s="49"/>
      <c r="F19" s="49"/>
      <c r="G19" s="49"/>
      <c r="H19" s="49"/>
      <c r="I19" s="49"/>
      <c r="J19" s="49"/>
    </row>
    <row r="20" spans="1:10">
      <c r="A20" s="6">
        <v>9</v>
      </c>
      <c r="C20">
        <v>10182</v>
      </c>
      <c r="D20">
        <v>33</v>
      </c>
      <c r="E20">
        <v>95</v>
      </c>
      <c r="F20">
        <v>10120</v>
      </c>
      <c r="G20">
        <v>239</v>
      </c>
      <c r="H20">
        <v>9381</v>
      </c>
      <c r="I20">
        <v>2</v>
      </c>
      <c r="J20">
        <v>1323</v>
      </c>
    </row>
    <row r="21" spans="1:10">
      <c r="A21" s="6">
        <v>10</v>
      </c>
      <c r="C21">
        <v>10120</v>
      </c>
      <c r="D21">
        <v>0</v>
      </c>
      <c r="E21">
        <v>38</v>
      </c>
      <c r="F21">
        <v>10082</v>
      </c>
      <c r="G21">
        <v>233</v>
      </c>
      <c r="H21">
        <v>9302</v>
      </c>
      <c r="I21">
        <v>2</v>
      </c>
      <c r="J21" s="3" t="s">
        <v>15</v>
      </c>
    </row>
    <row r="22" spans="1:10">
      <c r="A22" s="6">
        <v>11</v>
      </c>
      <c r="C22">
        <v>10082</v>
      </c>
      <c r="D22">
        <v>32</v>
      </c>
      <c r="E22">
        <v>110</v>
      </c>
      <c r="F22">
        <v>10004</v>
      </c>
      <c r="G22">
        <v>235</v>
      </c>
      <c r="H22">
        <v>9248</v>
      </c>
      <c r="I22">
        <v>2</v>
      </c>
      <c r="J22">
        <v>1285</v>
      </c>
    </row>
    <row r="23" spans="1:10">
      <c r="A23" s="6">
        <v>12</v>
      </c>
      <c r="C23">
        <v>10004</v>
      </c>
      <c r="D23">
        <v>81</v>
      </c>
      <c r="E23">
        <v>31</v>
      </c>
      <c r="F23">
        <v>10054</v>
      </c>
      <c r="G23">
        <v>237</v>
      </c>
      <c r="H23">
        <v>9298</v>
      </c>
      <c r="I23">
        <v>2</v>
      </c>
      <c r="J23">
        <v>1271</v>
      </c>
    </row>
    <row r="24" spans="1:10">
      <c r="A24" s="6">
        <v>13</v>
      </c>
      <c r="C24">
        <v>10054</v>
      </c>
      <c r="D24">
        <v>86</v>
      </c>
      <c r="E24">
        <v>38</v>
      </c>
      <c r="F24">
        <v>10102</v>
      </c>
      <c r="G24">
        <v>247</v>
      </c>
      <c r="H24">
        <v>9325</v>
      </c>
      <c r="I24">
        <v>2</v>
      </c>
      <c r="J24">
        <v>1256</v>
      </c>
    </row>
    <row r="25" spans="1:10">
      <c r="A25" s="6">
        <v>14</v>
      </c>
      <c r="C25">
        <v>10102</v>
      </c>
      <c r="D25">
        <v>110</v>
      </c>
      <c r="E25">
        <v>43</v>
      </c>
      <c r="F25">
        <v>10169</v>
      </c>
      <c r="G25">
        <v>247</v>
      </c>
      <c r="H25">
        <v>9393</v>
      </c>
      <c r="I25">
        <v>2</v>
      </c>
      <c r="J25">
        <v>1245</v>
      </c>
    </row>
    <row r="26" spans="1:10">
      <c r="A26" s="6">
        <v>15</v>
      </c>
      <c r="B26" s="49" t="s">
        <v>11</v>
      </c>
      <c r="C26" s="49"/>
      <c r="E26" s="49"/>
      <c r="F26" s="49"/>
      <c r="G26" s="49"/>
      <c r="H26" s="49"/>
      <c r="I26" s="49"/>
      <c r="J26" s="49"/>
    </row>
    <row r="27" spans="1:10">
      <c r="A27" s="6">
        <v>16</v>
      </c>
      <c r="C27">
        <v>10169</v>
      </c>
    </row>
    <row r="28" spans="1:10">
      <c r="A28" s="6">
        <v>17</v>
      </c>
      <c r="B28" s="46" t="s">
        <v>10</v>
      </c>
      <c r="C28" s="40"/>
      <c r="E28" s="40"/>
      <c r="F28" s="47"/>
      <c r="G28" s="47"/>
      <c r="H28" s="47"/>
      <c r="I28" s="47"/>
      <c r="J28" s="47"/>
    </row>
    <row r="29" spans="1:10">
      <c r="A29" s="6">
        <v>18</v>
      </c>
      <c r="C29">
        <v>10062</v>
      </c>
      <c r="D29">
        <v>25</v>
      </c>
      <c r="E29">
        <v>46</v>
      </c>
      <c r="F29">
        <v>10041</v>
      </c>
      <c r="G29">
        <v>231</v>
      </c>
      <c r="H29">
        <v>9218</v>
      </c>
      <c r="I29">
        <v>2</v>
      </c>
      <c r="J29">
        <v>1188</v>
      </c>
    </row>
    <row r="30" spans="1:10">
      <c r="A30" s="6">
        <v>19</v>
      </c>
      <c r="C30">
        <v>10041</v>
      </c>
      <c r="D30">
        <v>9</v>
      </c>
      <c r="E30">
        <v>94</v>
      </c>
      <c r="F30">
        <v>9956</v>
      </c>
      <c r="G30">
        <v>224</v>
      </c>
      <c r="H30">
        <v>9213</v>
      </c>
      <c r="I30">
        <v>2</v>
      </c>
      <c r="J30">
        <v>1135</v>
      </c>
    </row>
    <row r="31" spans="1:10">
      <c r="A31" s="6">
        <v>20</v>
      </c>
      <c r="C31">
        <v>9956</v>
      </c>
      <c r="D31">
        <v>19</v>
      </c>
      <c r="E31">
        <v>52</v>
      </c>
      <c r="F31">
        <v>9927</v>
      </c>
      <c r="G31">
        <v>217</v>
      </c>
      <c r="H31">
        <v>9187</v>
      </c>
      <c r="I31">
        <v>2</v>
      </c>
      <c r="J31">
        <v>1065</v>
      </c>
    </row>
    <row r="32" spans="1:10">
      <c r="A32" s="6">
        <v>21</v>
      </c>
      <c r="C32">
        <v>9923</v>
      </c>
      <c r="D32">
        <v>212</v>
      </c>
      <c r="E32">
        <v>55</v>
      </c>
      <c r="F32">
        <v>10080</v>
      </c>
      <c r="G32">
        <v>293</v>
      </c>
      <c r="H32">
        <v>9269</v>
      </c>
      <c r="I32">
        <v>1</v>
      </c>
      <c r="J32">
        <v>1034</v>
      </c>
    </row>
    <row r="33" spans="1:10">
      <c r="A33" s="6">
        <v>22</v>
      </c>
      <c r="B33" s="49" t="s">
        <v>11</v>
      </c>
      <c r="C33" s="49"/>
      <c r="E33" s="49"/>
      <c r="F33" s="49"/>
      <c r="G33" s="49"/>
      <c r="H33" s="49"/>
      <c r="I33" s="49"/>
      <c r="J33" s="49"/>
    </row>
    <row r="34" spans="1:10">
      <c r="A34" s="6">
        <v>23</v>
      </c>
      <c r="C34">
        <v>10080</v>
      </c>
      <c r="D34">
        <v>139</v>
      </c>
      <c r="E34">
        <v>84</v>
      </c>
      <c r="F34">
        <v>10135</v>
      </c>
      <c r="G34">
        <v>305</v>
      </c>
      <c r="H34">
        <v>9315</v>
      </c>
      <c r="I34">
        <v>1</v>
      </c>
      <c r="J34">
        <v>1028</v>
      </c>
    </row>
    <row r="35" spans="1:10">
      <c r="A35" s="6">
        <v>24</v>
      </c>
      <c r="C35">
        <v>10135</v>
      </c>
      <c r="D35">
        <v>26</v>
      </c>
      <c r="E35">
        <v>26</v>
      </c>
      <c r="F35">
        <v>10135</v>
      </c>
      <c r="G35">
        <v>303</v>
      </c>
      <c r="H35" s="3">
        <v>9316</v>
      </c>
      <c r="I35">
        <v>1</v>
      </c>
      <c r="J35">
        <v>1028</v>
      </c>
    </row>
    <row r="36" spans="1:10">
      <c r="A36" s="6">
        <v>25</v>
      </c>
      <c r="C36">
        <v>10135</v>
      </c>
      <c r="D36">
        <v>10</v>
      </c>
      <c r="E36">
        <v>43</v>
      </c>
      <c r="F36">
        <v>10193</v>
      </c>
      <c r="G36">
        <v>327</v>
      </c>
      <c r="H36">
        <v>9352</v>
      </c>
      <c r="I36">
        <v>1</v>
      </c>
      <c r="J36">
        <v>1027</v>
      </c>
    </row>
    <row r="37" spans="1:10">
      <c r="A37" s="6">
        <v>26</v>
      </c>
      <c r="C37">
        <v>10193</v>
      </c>
      <c r="D37">
        <v>106</v>
      </c>
      <c r="E37">
        <v>35</v>
      </c>
      <c r="F37">
        <v>10264</v>
      </c>
      <c r="G37">
        <v>370</v>
      </c>
      <c r="H37">
        <v>9330</v>
      </c>
      <c r="I37">
        <v>1</v>
      </c>
      <c r="J37">
        <v>1024</v>
      </c>
    </row>
    <row r="38" spans="1:10">
      <c r="A38" s="6">
        <v>27</v>
      </c>
      <c r="C38">
        <v>10264</v>
      </c>
      <c r="D38">
        <v>34</v>
      </c>
      <c r="E38">
        <v>58</v>
      </c>
      <c r="F38">
        <v>10240</v>
      </c>
      <c r="G38">
        <v>380</v>
      </c>
      <c r="H38">
        <v>9340</v>
      </c>
      <c r="I38">
        <v>1</v>
      </c>
      <c r="J38">
        <v>1022</v>
      </c>
    </row>
    <row r="39" spans="1:10">
      <c r="A39" s="6">
        <v>28</v>
      </c>
      <c r="C39">
        <v>10240</v>
      </c>
      <c r="D39">
        <v>43</v>
      </c>
      <c r="E39">
        <v>61</v>
      </c>
      <c r="F39">
        <v>10222</v>
      </c>
      <c r="G39">
        <v>387</v>
      </c>
      <c r="H39">
        <v>9325</v>
      </c>
      <c r="I39">
        <v>1</v>
      </c>
      <c r="J39">
        <v>1020</v>
      </c>
    </row>
    <row r="44" spans="1:10">
      <c r="A44" s="58" t="s">
        <v>133</v>
      </c>
      <c r="B44" s="53" t="s">
        <v>120</v>
      </c>
      <c r="C44" s="53" t="s">
        <v>0</v>
      </c>
      <c r="D44" s="53"/>
      <c r="E44" s="53"/>
      <c r="F44" s="53" t="s">
        <v>19</v>
      </c>
      <c r="G44" s="87" t="s">
        <v>125</v>
      </c>
      <c r="H44" s="88"/>
      <c r="I44" s="88"/>
      <c r="J44" s="89"/>
    </row>
    <row r="45" spans="1:10">
      <c r="A45" s="54" t="s">
        <v>132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127</v>
      </c>
      <c r="G45" s="55" t="s">
        <v>6</v>
      </c>
      <c r="H45" s="55" t="s">
        <v>7</v>
      </c>
      <c r="I45" s="55" t="s">
        <v>8</v>
      </c>
      <c r="J45" s="55" t="s">
        <v>9</v>
      </c>
    </row>
    <row r="46" spans="1:10">
      <c r="A46" s="57" t="s">
        <v>123</v>
      </c>
      <c r="B46" s="55"/>
      <c r="C46" s="55">
        <f>MIN($C$12:$C$42)</f>
        <v>9923</v>
      </c>
      <c r="D46" s="55">
        <f>SMALL($D$12:$D$42,COUNTIF($D$12:$D$42,0)+1)</f>
        <v>9</v>
      </c>
      <c r="E46" s="55">
        <f>SMALL($E$12:$E$42,COUNTIF($E$12:$E$42,0)+1)</f>
        <v>24</v>
      </c>
      <c r="F46" s="55">
        <f>MIN($F$12:$F$42)</f>
        <v>9927</v>
      </c>
      <c r="G46" s="55">
        <f>SMALL($G$12:$G$42,COUNTIF($G$12:$G$42,0)+1)</f>
        <v>217</v>
      </c>
      <c r="H46" s="55">
        <f>SMALL($H$12:$H$42,COUNTIF($H$12:$H$42,0)+1)</f>
        <v>9187</v>
      </c>
      <c r="I46" s="55">
        <f>SMALL($I$12:$I$42,COUNTIF($I$12:$I$42,0)+1)</f>
        <v>1</v>
      </c>
      <c r="J46" s="55">
        <f>SMALL($J$12:$J$42,COUNTIF($J$12:$J$42,0)+1)</f>
        <v>1020</v>
      </c>
    </row>
    <row r="47" spans="1:10">
      <c r="A47" s="57" t="s">
        <v>124</v>
      </c>
      <c r="B47" s="55"/>
      <c r="C47" s="55">
        <f>MAX($C$12:$C$42)</f>
        <v>10264</v>
      </c>
      <c r="D47" s="55">
        <f>MAX($D$12:$D$42)</f>
        <v>212</v>
      </c>
      <c r="E47" s="55">
        <f>MAX($E$12:$E$42)</f>
        <v>110</v>
      </c>
      <c r="F47" s="55">
        <f>MAX($F$12:$F$42)</f>
        <v>10264</v>
      </c>
      <c r="G47" s="55">
        <f>MAX($G$12:$G$42)</f>
        <v>387</v>
      </c>
      <c r="H47" s="55">
        <f>MAX($H$12:$H$42)</f>
        <v>9506</v>
      </c>
      <c r="I47" s="55">
        <f>MAX($I$12:$I$42)</f>
        <v>2</v>
      </c>
      <c r="J47" s="55">
        <f>MAX($J$12:$J$42)</f>
        <v>1323</v>
      </c>
    </row>
    <row r="48" spans="1:10">
      <c r="A48" s="59" t="s">
        <v>118</v>
      </c>
      <c r="B48" s="55"/>
      <c r="C48" s="56">
        <f>SUM($C$12:$C$42)/$B$49</f>
        <v>10122.523809523809</v>
      </c>
      <c r="D48" s="56">
        <f>SUM($D$12:$D$42)/$B$49</f>
        <v>56.476190476190474</v>
      </c>
      <c r="E48" s="56">
        <f>SUM($E$12:$E$42)/$B$49</f>
        <v>48.571428571428569</v>
      </c>
      <c r="F48" s="56">
        <f>SUM($F$12:$F$42)/$B$49</f>
        <v>9162.6190476190477</v>
      </c>
      <c r="G48" s="56">
        <f>SUM($G$12:$G$42)/$B$49</f>
        <v>248.95238095238096</v>
      </c>
      <c r="H48" s="56">
        <f>SUM($H$12:$H$42)/$B$49</f>
        <v>8439.9047619047615</v>
      </c>
      <c r="I48" s="56">
        <f>SUM($I$12:$I$42)/$B$49</f>
        <v>1.4761904761904763</v>
      </c>
      <c r="J48" s="56">
        <f>SUM($J$12:$J$42)/$B$49</f>
        <v>988.33333333333337</v>
      </c>
    </row>
    <row r="49" spans="1:10">
      <c r="A49" s="59" t="s">
        <v>2</v>
      </c>
      <c r="B49" s="59">
        <v>21</v>
      </c>
      <c r="C49" s="59"/>
      <c r="D49" s="59">
        <f>SUM($D$12:$D$42)</f>
        <v>1186</v>
      </c>
      <c r="E49" s="59">
        <f>SUM($E$12:$E$42)</f>
        <v>1020</v>
      </c>
      <c r="F49" s="59"/>
      <c r="G49" s="59"/>
      <c r="H49" s="59"/>
      <c r="I49" s="59"/>
      <c r="J49" s="59"/>
    </row>
  </sheetData>
  <mergeCells count="2">
    <mergeCell ref="G44:J44"/>
    <mergeCell ref="C7:F7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B50" sqref="B50"/>
    </sheetView>
  </sheetViews>
  <sheetFormatPr defaultRowHeight="14.4"/>
  <cols>
    <col min="1" max="1" width="12.21875" customWidth="1"/>
    <col min="4" max="4" width="12" bestFit="1" customWidth="1"/>
    <col min="5" max="5" width="12.21875" customWidth="1"/>
  </cols>
  <sheetData>
    <row r="1" spans="1:10">
      <c r="A1" s="40" t="s">
        <v>134</v>
      </c>
      <c r="E1" t="s">
        <v>21</v>
      </c>
    </row>
    <row r="3" spans="1:10" s="40" customFormat="1">
      <c r="A3" s="40" t="s">
        <v>117</v>
      </c>
      <c r="C3" s="40" t="s">
        <v>114</v>
      </c>
    </row>
    <row r="4" spans="1:10" s="40" customFormat="1"/>
    <row r="5" spans="1:10" s="40" customFormat="1">
      <c r="A5" s="40" t="s">
        <v>116</v>
      </c>
      <c r="C5" s="93" t="s">
        <v>99</v>
      </c>
    </row>
    <row r="7" spans="1:10">
      <c r="C7" s="90" t="s">
        <v>22</v>
      </c>
      <c r="D7" s="90"/>
      <c r="E7" s="90"/>
      <c r="F7" s="90"/>
    </row>
    <row r="9" spans="1:10">
      <c r="A9" s="1" t="s">
        <v>23</v>
      </c>
      <c r="B9" s="40" t="s">
        <v>115</v>
      </c>
      <c r="C9" s="6" t="s">
        <v>0</v>
      </c>
      <c r="D9" s="6" t="s">
        <v>3</v>
      </c>
      <c r="E9" s="6" t="s">
        <v>4</v>
      </c>
      <c r="F9" s="6" t="s">
        <v>19</v>
      </c>
      <c r="G9" s="6" t="s">
        <v>2</v>
      </c>
      <c r="H9" s="6" t="s">
        <v>2</v>
      </c>
      <c r="I9" s="6" t="s">
        <v>2</v>
      </c>
      <c r="J9" s="6" t="s">
        <v>2</v>
      </c>
    </row>
    <row r="10" spans="1:10">
      <c r="A10" s="2" t="s">
        <v>1</v>
      </c>
      <c r="C10" s="6" t="s">
        <v>2</v>
      </c>
      <c r="D10" s="6"/>
      <c r="E10" s="6" t="s">
        <v>5</v>
      </c>
      <c r="F10" s="6" t="s">
        <v>2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>
      <c r="A11" s="6"/>
    </row>
    <row r="12" spans="1:10">
      <c r="A12" s="6">
        <v>1</v>
      </c>
      <c r="B12" s="49" t="s">
        <v>11</v>
      </c>
      <c r="C12" s="49"/>
      <c r="E12" s="40"/>
      <c r="F12" s="49"/>
      <c r="G12" s="49"/>
      <c r="H12" s="49"/>
      <c r="I12" s="49"/>
      <c r="J12" s="49"/>
    </row>
    <row r="13" spans="1:10">
      <c r="A13" s="6">
        <v>2</v>
      </c>
      <c r="C13">
        <v>10161</v>
      </c>
      <c r="D13">
        <v>24</v>
      </c>
      <c r="E13">
        <v>69</v>
      </c>
      <c r="F13">
        <v>10116</v>
      </c>
      <c r="G13">
        <v>380</v>
      </c>
      <c r="H13">
        <v>9221</v>
      </c>
      <c r="I13">
        <v>1</v>
      </c>
      <c r="J13">
        <v>871</v>
      </c>
    </row>
    <row r="14" spans="1:10">
      <c r="A14" s="6">
        <v>3</v>
      </c>
      <c r="C14">
        <v>10116</v>
      </c>
      <c r="D14">
        <v>105</v>
      </c>
      <c r="E14">
        <v>42</v>
      </c>
      <c r="F14">
        <v>10179</v>
      </c>
      <c r="G14">
        <v>373</v>
      </c>
      <c r="H14">
        <v>9293</v>
      </c>
      <c r="I14">
        <v>1</v>
      </c>
      <c r="J14">
        <v>835</v>
      </c>
    </row>
    <row r="15" spans="1:10">
      <c r="A15" s="6">
        <v>4</v>
      </c>
      <c r="C15">
        <v>10179</v>
      </c>
      <c r="D15">
        <v>21</v>
      </c>
      <c r="E15">
        <v>124</v>
      </c>
      <c r="F15">
        <v>10076</v>
      </c>
      <c r="G15">
        <v>361</v>
      </c>
      <c r="H15">
        <v>9204</v>
      </c>
      <c r="I15">
        <v>1</v>
      </c>
      <c r="J15">
        <v>792</v>
      </c>
    </row>
    <row r="16" spans="1:10">
      <c r="A16" s="6">
        <v>5</v>
      </c>
      <c r="B16" s="46" t="s">
        <v>10</v>
      </c>
      <c r="C16" s="40"/>
      <c r="E16" s="40"/>
      <c r="F16" s="40"/>
      <c r="G16" s="47"/>
      <c r="H16" s="47"/>
      <c r="I16" s="47"/>
      <c r="J16" s="47"/>
    </row>
    <row r="17" spans="1:10">
      <c r="A17" s="6">
        <v>6</v>
      </c>
      <c r="C17">
        <v>10076</v>
      </c>
      <c r="D17">
        <v>101</v>
      </c>
      <c r="E17">
        <v>54</v>
      </c>
      <c r="F17">
        <v>10123</v>
      </c>
      <c r="G17">
        <v>385</v>
      </c>
      <c r="H17">
        <v>9230</v>
      </c>
      <c r="I17">
        <v>1</v>
      </c>
      <c r="J17">
        <v>745</v>
      </c>
    </row>
    <row r="18" spans="1:10">
      <c r="A18" s="6">
        <v>7</v>
      </c>
      <c r="B18" s="46" t="s">
        <v>10</v>
      </c>
      <c r="C18" s="40"/>
      <c r="E18" s="40"/>
      <c r="F18" s="40"/>
      <c r="G18" s="47"/>
      <c r="H18" s="47"/>
      <c r="I18" s="47"/>
      <c r="J18" s="47"/>
    </row>
    <row r="19" spans="1:10">
      <c r="A19" s="6">
        <v>8</v>
      </c>
      <c r="B19" s="49" t="s">
        <v>11</v>
      </c>
      <c r="C19" s="49"/>
      <c r="E19" s="40"/>
      <c r="F19" s="49"/>
      <c r="G19" s="49"/>
      <c r="H19" s="49"/>
      <c r="I19" s="49"/>
      <c r="J19" s="49"/>
    </row>
    <row r="20" spans="1:10">
      <c r="A20" s="6">
        <v>9</v>
      </c>
      <c r="C20">
        <v>10150</v>
      </c>
      <c r="D20">
        <v>81</v>
      </c>
      <c r="E20">
        <v>98</v>
      </c>
      <c r="F20">
        <v>10133</v>
      </c>
      <c r="G20">
        <v>349</v>
      </c>
      <c r="H20" s="7" t="s">
        <v>24</v>
      </c>
      <c r="I20">
        <v>1</v>
      </c>
      <c r="J20">
        <v>668</v>
      </c>
    </row>
    <row r="21" spans="1:10">
      <c r="A21" s="6">
        <v>10</v>
      </c>
      <c r="C21">
        <v>10133</v>
      </c>
      <c r="D21">
        <v>57</v>
      </c>
      <c r="E21">
        <v>55</v>
      </c>
      <c r="F21">
        <v>10135</v>
      </c>
      <c r="G21">
        <v>333</v>
      </c>
      <c r="H21">
        <v>9291</v>
      </c>
      <c r="I21">
        <v>1</v>
      </c>
      <c r="J21" s="3">
        <v>668</v>
      </c>
    </row>
    <row r="22" spans="1:10">
      <c r="A22" s="6">
        <v>11</v>
      </c>
      <c r="C22">
        <v>10135</v>
      </c>
      <c r="D22">
        <v>36</v>
      </c>
      <c r="E22">
        <v>66</v>
      </c>
      <c r="F22">
        <v>10105</v>
      </c>
      <c r="G22">
        <v>332</v>
      </c>
      <c r="H22" s="44" t="s">
        <v>189</v>
      </c>
      <c r="I22">
        <v>1</v>
      </c>
    </row>
    <row r="23" spans="1:10">
      <c r="A23" s="6">
        <v>12</v>
      </c>
      <c r="C23">
        <v>10105</v>
      </c>
      <c r="D23">
        <v>47</v>
      </c>
      <c r="E23">
        <v>54</v>
      </c>
      <c r="F23">
        <v>10098</v>
      </c>
      <c r="G23">
        <v>300</v>
      </c>
      <c r="H23">
        <v>9263</v>
      </c>
      <c r="I23">
        <v>1</v>
      </c>
      <c r="J23">
        <v>666</v>
      </c>
    </row>
    <row r="24" spans="1:10">
      <c r="A24" s="6">
        <v>13</v>
      </c>
      <c r="B24" s="46" t="s">
        <v>10</v>
      </c>
      <c r="C24" s="40"/>
      <c r="E24" s="40"/>
      <c r="F24" s="40"/>
      <c r="G24" s="47"/>
      <c r="H24" s="47"/>
      <c r="I24" s="47"/>
      <c r="J24" s="47"/>
    </row>
    <row r="25" spans="1:10">
      <c r="A25" s="6">
        <v>14</v>
      </c>
      <c r="B25" s="46" t="s">
        <v>10</v>
      </c>
      <c r="C25" s="40"/>
      <c r="E25" s="40"/>
      <c r="F25" s="40"/>
      <c r="G25" s="47"/>
      <c r="H25" s="47"/>
      <c r="I25" s="47"/>
      <c r="J25" s="47"/>
    </row>
    <row r="26" spans="1:10">
      <c r="A26" s="6">
        <v>15</v>
      </c>
      <c r="B26" s="49" t="s">
        <v>11</v>
      </c>
      <c r="C26" s="49"/>
      <c r="D26" s="49"/>
      <c r="E26" s="40"/>
      <c r="F26" s="49"/>
      <c r="G26" s="49"/>
      <c r="H26" s="49"/>
      <c r="I26" s="49"/>
      <c r="J26" s="49"/>
    </row>
    <row r="27" spans="1:10">
      <c r="A27" s="6">
        <v>16</v>
      </c>
      <c r="C27">
        <v>10141</v>
      </c>
      <c r="D27">
        <v>6</v>
      </c>
      <c r="E27">
        <v>331</v>
      </c>
      <c r="F27">
        <v>9816</v>
      </c>
      <c r="G27">
        <v>280</v>
      </c>
      <c r="H27">
        <v>8999</v>
      </c>
      <c r="I27">
        <v>1</v>
      </c>
      <c r="J27">
        <v>515</v>
      </c>
    </row>
    <row r="28" spans="1:10">
      <c r="A28" s="6">
        <v>17</v>
      </c>
      <c r="C28">
        <v>9816</v>
      </c>
      <c r="D28">
        <v>3</v>
      </c>
      <c r="E28">
        <v>112</v>
      </c>
      <c r="F28">
        <v>9707</v>
      </c>
      <c r="G28">
        <v>219</v>
      </c>
      <c r="H28">
        <v>8684</v>
      </c>
      <c r="I28">
        <v>1</v>
      </c>
      <c r="J28">
        <v>515</v>
      </c>
    </row>
    <row r="29" spans="1:10">
      <c r="A29" s="6">
        <v>18</v>
      </c>
      <c r="C29">
        <v>9707</v>
      </c>
      <c r="D29">
        <v>94</v>
      </c>
      <c r="E29">
        <v>43</v>
      </c>
      <c r="F29">
        <v>9758</v>
      </c>
      <c r="G29">
        <v>215</v>
      </c>
      <c r="H29">
        <v>9019</v>
      </c>
      <c r="I29">
        <v>1</v>
      </c>
      <c r="J29">
        <v>506</v>
      </c>
    </row>
    <row r="30" spans="1:10">
      <c r="A30" s="6">
        <v>19</v>
      </c>
      <c r="C30" s="40"/>
      <c r="D30" s="40"/>
      <c r="E30" s="40"/>
      <c r="F30" s="40"/>
      <c r="G30" s="40"/>
      <c r="H30" s="40"/>
      <c r="I30" s="40"/>
      <c r="J30" s="40"/>
    </row>
    <row r="31" spans="1:10">
      <c r="A31" s="6">
        <v>20</v>
      </c>
      <c r="C31" s="40"/>
      <c r="D31" s="40"/>
      <c r="E31" s="40"/>
      <c r="F31" s="40"/>
      <c r="G31" s="40"/>
      <c r="H31" s="40"/>
      <c r="I31" s="40"/>
      <c r="J31" s="40"/>
    </row>
    <row r="32" spans="1:10">
      <c r="A32" s="6">
        <v>21</v>
      </c>
      <c r="C32">
        <v>9575</v>
      </c>
      <c r="D32">
        <v>142</v>
      </c>
      <c r="E32">
        <v>67</v>
      </c>
      <c r="F32">
        <v>9650</v>
      </c>
      <c r="G32">
        <v>184</v>
      </c>
      <c r="H32">
        <v>8947</v>
      </c>
      <c r="I32">
        <v>1</v>
      </c>
      <c r="J32">
        <v>493</v>
      </c>
    </row>
    <row r="33" spans="1:10">
      <c r="A33" s="6">
        <v>22</v>
      </c>
      <c r="B33" s="49" t="s">
        <v>11</v>
      </c>
      <c r="C33" s="49"/>
      <c r="E33" s="40"/>
      <c r="F33" s="49"/>
      <c r="G33" s="49"/>
      <c r="H33" s="49"/>
      <c r="I33" s="49"/>
      <c r="J33" s="49"/>
    </row>
    <row r="34" spans="1:10">
      <c r="A34" s="6">
        <v>23</v>
      </c>
      <c r="C34">
        <v>9650</v>
      </c>
      <c r="D34">
        <v>21</v>
      </c>
      <c r="E34">
        <v>33</v>
      </c>
      <c r="F34">
        <v>9330</v>
      </c>
      <c r="H34">
        <v>8640</v>
      </c>
      <c r="I34">
        <v>1</v>
      </c>
      <c r="J34">
        <v>488</v>
      </c>
    </row>
    <row r="35" spans="1:10">
      <c r="A35" s="6">
        <v>24</v>
      </c>
      <c r="C35">
        <v>9330</v>
      </c>
      <c r="D35">
        <v>87</v>
      </c>
      <c r="E35">
        <v>128</v>
      </c>
      <c r="F35">
        <v>9289</v>
      </c>
      <c r="G35">
        <v>153</v>
      </c>
      <c r="H35" s="3">
        <v>8629</v>
      </c>
      <c r="I35">
        <v>1</v>
      </c>
      <c r="J35">
        <v>464</v>
      </c>
    </row>
    <row r="36" spans="1:10">
      <c r="A36" s="6">
        <v>25</v>
      </c>
      <c r="B36" s="46" t="s">
        <v>10</v>
      </c>
      <c r="C36" s="40"/>
      <c r="E36" s="40"/>
      <c r="F36" s="40"/>
      <c r="G36" s="47"/>
      <c r="H36" s="47"/>
      <c r="I36" s="47"/>
      <c r="J36" s="47"/>
    </row>
    <row r="37" spans="1:10">
      <c r="A37" s="6">
        <v>26</v>
      </c>
      <c r="E37">
        <v>69</v>
      </c>
      <c r="F37">
        <v>9338</v>
      </c>
      <c r="G37">
        <v>133</v>
      </c>
      <c r="H37">
        <v>8633</v>
      </c>
      <c r="I37">
        <v>1</v>
      </c>
      <c r="J37">
        <v>450</v>
      </c>
    </row>
    <row r="38" spans="1:10">
      <c r="A38" s="6">
        <v>27</v>
      </c>
      <c r="C38">
        <v>9338</v>
      </c>
      <c r="D38">
        <v>62</v>
      </c>
      <c r="E38">
        <v>107</v>
      </c>
      <c r="F38">
        <v>9293</v>
      </c>
      <c r="G38">
        <v>160</v>
      </c>
      <c r="H38">
        <v>8617</v>
      </c>
      <c r="I38">
        <v>1</v>
      </c>
      <c r="J38">
        <v>444</v>
      </c>
    </row>
    <row r="39" spans="1:10">
      <c r="A39" s="6">
        <v>28</v>
      </c>
      <c r="C39">
        <v>9293</v>
      </c>
      <c r="D39">
        <v>107</v>
      </c>
      <c r="E39">
        <v>55</v>
      </c>
      <c r="F39">
        <v>9345</v>
      </c>
      <c r="G39">
        <v>178</v>
      </c>
      <c r="H39">
        <v>8654</v>
      </c>
      <c r="I39">
        <v>1</v>
      </c>
      <c r="J39">
        <v>444</v>
      </c>
    </row>
    <row r="40" spans="1:10">
      <c r="A40" s="6">
        <v>29</v>
      </c>
      <c r="B40" s="49" t="s">
        <v>11</v>
      </c>
      <c r="C40" s="49"/>
      <c r="E40" s="40"/>
      <c r="F40" s="49"/>
      <c r="G40" s="49"/>
      <c r="H40" s="49"/>
      <c r="I40" s="49"/>
      <c r="J40" s="49"/>
    </row>
    <row r="41" spans="1:10">
      <c r="A41" s="6">
        <v>30</v>
      </c>
      <c r="C41">
        <v>9345</v>
      </c>
      <c r="D41">
        <v>119</v>
      </c>
      <c r="E41">
        <v>216</v>
      </c>
      <c r="F41">
        <v>9248</v>
      </c>
      <c r="G41">
        <v>184</v>
      </c>
      <c r="H41">
        <v>8553</v>
      </c>
      <c r="I41">
        <v>1</v>
      </c>
      <c r="J41">
        <v>418</v>
      </c>
    </row>
    <row r="42" spans="1:10">
      <c r="A42" s="6">
        <v>31</v>
      </c>
      <c r="C42">
        <v>9248</v>
      </c>
      <c r="D42">
        <v>1168</v>
      </c>
      <c r="E42">
        <v>112</v>
      </c>
      <c r="F42">
        <v>10304</v>
      </c>
      <c r="H42">
        <v>8517</v>
      </c>
      <c r="I42">
        <v>1</v>
      </c>
    </row>
    <row r="44" spans="1:10">
      <c r="A44" s="58" t="s">
        <v>133</v>
      </c>
      <c r="B44" s="53" t="s">
        <v>120</v>
      </c>
      <c r="C44" s="53" t="s">
        <v>0</v>
      </c>
      <c r="D44" s="53"/>
      <c r="E44" s="53"/>
      <c r="F44" s="53" t="s">
        <v>19</v>
      </c>
      <c r="G44" s="87" t="s">
        <v>125</v>
      </c>
      <c r="H44" s="88"/>
      <c r="I44" s="88"/>
      <c r="J44" s="89"/>
    </row>
    <row r="45" spans="1:10">
      <c r="A45" s="54" t="s">
        <v>135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127</v>
      </c>
      <c r="G45" s="55" t="s">
        <v>6</v>
      </c>
      <c r="H45" s="55" t="s">
        <v>7</v>
      </c>
      <c r="I45" s="55" t="s">
        <v>8</v>
      </c>
      <c r="J45" s="55" t="s">
        <v>9</v>
      </c>
    </row>
    <row r="46" spans="1:10">
      <c r="A46" s="57" t="s">
        <v>123</v>
      </c>
      <c r="B46" s="55"/>
      <c r="C46" s="55">
        <f>MIN($C$12:$C$42)</f>
        <v>9248</v>
      </c>
      <c r="D46" s="55">
        <f>SMALL($D$12:$D$42,COUNTIF($D$12:$D$42,0)+1)</f>
        <v>3</v>
      </c>
      <c r="E46" s="55">
        <f>SMALL($E$12:$E$42,COUNTIF($E$12:$E$42,0)+1)</f>
        <v>33</v>
      </c>
      <c r="F46" s="55">
        <f>MIN($F$12:$F$42)</f>
        <v>9248</v>
      </c>
      <c r="G46" s="55">
        <f>SMALL($G$12:$G$42,COUNTIF($G$12:$G$42,0)+1)</f>
        <v>133</v>
      </c>
      <c r="H46" s="55">
        <f>SMALL($H$12:$H$42,COUNTIF($H$12:$H$42,0)+1)</f>
        <v>8517</v>
      </c>
      <c r="I46" s="55">
        <f>SMALL($I$12:$I$42,COUNTIF($I$12:$I$42,0)+1)</f>
        <v>1</v>
      </c>
      <c r="J46" s="55">
        <f>SMALL($J$12:$J$42,COUNTIF($J$12:$J$42,0)+1)</f>
        <v>418</v>
      </c>
    </row>
    <row r="47" spans="1:10">
      <c r="A47" s="57" t="s">
        <v>124</v>
      </c>
      <c r="B47" s="55"/>
      <c r="C47" s="55">
        <f>MAX($C$12:$C$42)</f>
        <v>10179</v>
      </c>
      <c r="D47" s="55">
        <f>MAX($D$12:$D$42)</f>
        <v>1168</v>
      </c>
      <c r="E47" s="55">
        <f>MAX($E$12:$E$42)</f>
        <v>331</v>
      </c>
      <c r="F47" s="55">
        <f>MAX($F$12:$F$42)</f>
        <v>10304</v>
      </c>
      <c r="G47" s="55">
        <f>MAX($G$12:$G$42)</f>
        <v>385</v>
      </c>
      <c r="H47" s="55">
        <f>MAX($H$12:$H$42)</f>
        <v>9293</v>
      </c>
      <c r="I47" s="55">
        <f>MAX($I$12:$I$42)</f>
        <v>1</v>
      </c>
      <c r="J47" s="55">
        <f>MAX($J$12:$J$42)</f>
        <v>871</v>
      </c>
    </row>
    <row r="48" spans="1:10">
      <c r="A48" s="59" t="s">
        <v>118</v>
      </c>
      <c r="B48" s="55"/>
      <c r="C48" s="56">
        <f>SUM($C$12:$C$42)/$B$49</f>
        <v>9289.3684210526317</v>
      </c>
      <c r="D48" s="56">
        <f>SUM($D$12:$D$42)/$B$49</f>
        <v>120.05263157894737</v>
      </c>
      <c r="E48" s="56">
        <f>SUM($E$12:$E$42)/$B$49</f>
        <v>96.578947368421055</v>
      </c>
      <c r="F48" s="56">
        <f>SUM($F$12:$F$42)/$B$49</f>
        <v>9791.7368421052633</v>
      </c>
      <c r="G48" s="56">
        <f>SUM($G$12:$G$42)/$B$49</f>
        <v>237.84210526315789</v>
      </c>
      <c r="H48" s="56">
        <f>SUM($H$12:$H$42)/18</f>
        <v>8410.7777777777774</v>
      </c>
      <c r="I48" s="56">
        <f>SUM($I$12:$I$42)/$B$49</f>
        <v>1</v>
      </c>
      <c r="J48" s="56">
        <f>SUM($J$12:$J$42)/$B$49</f>
        <v>525.36842105263156</v>
      </c>
    </row>
    <row r="49" spans="1:10">
      <c r="A49" s="59" t="s">
        <v>2</v>
      </c>
      <c r="B49" s="59">
        <v>19</v>
      </c>
      <c r="C49" s="59"/>
      <c r="D49" s="59">
        <f>SUM($D$12:$D$42)</f>
        <v>2281</v>
      </c>
      <c r="E49" s="59">
        <f>SUM($E$12:$E$42)</f>
        <v>1835</v>
      </c>
      <c r="F49" s="59"/>
      <c r="G49" s="59"/>
      <c r="H49" s="59"/>
      <c r="I49" s="59"/>
      <c r="J49" s="59"/>
    </row>
  </sheetData>
  <mergeCells count="2">
    <mergeCell ref="G44:J44"/>
    <mergeCell ref="C7:F7"/>
  </mergeCells>
  <hyperlinks>
    <hyperlink ref="C5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A12" sqref="A12:J41"/>
    </sheetView>
  </sheetViews>
  <sheetFormatPr defaultRowHeight="14.4"/>
  <cols>
    <col min="1" max="1" width="11.88671875" customWidth="1"/>
    <col min="4" max="4" width="12" bestFit="1" customWidth="1"/>
    <col min="5" max="5" width="12.109375" customWidth="1"/>
  </cols>
  <sheetData>
    <row r="1" spans="1:10">
      <c r="A1" s="40" t="s">
        <v>136</v>
      </c>
      <c r="E1" t="s">
        <v>25</v>
      </c>
    </row>
    <row r="3" spans="1:10" s="40" customFormat="1">
      <c r="A3" s="40" t="s">
        <v>117</v>
      </c>
      <c r="C3" s="40" t="s">
        <v>114</v>
      </c>
    </row>
    <row r="4" spans="1:10" s="40" customFormat="1"/>
    <row r="5" spans="1:10" s="40" customFormat="1">
      <c r="A5" s="40" t="s">
        <v>116</v>
      </c>
      <c r="C5" s="40" t="s">
        <v>100</v>
      </c>
    </row>
    <row r="7" spans="1:10">
      <c r="C7" s="90" t="s">
        <v>26</v>
      </c>
      <c r="D7" s="90"/>
      <c r="E7" s="90"/>
      <c r="F7" s="90"/>
    </row>
    <row r="9" spans="1:10">
      <c r="A9" s="1" t="s">
        <v>27</v>
      </c>
      <c r="B9" s="40" t="s">
        <v>115</v>
      </c>
      <c r="C9" s="6" t="s">
        <v>0</v>
      </c>
      <c r="D9" s="6" t="s">
        <v>3</v>
      </c>
      <c r="E9" s="6" t="s">
        <v>4</v>
      </c>
      <c r="F9" s="6" t="s">
        <v>19</v>
      </c>
      <c r="G9" s="6" t="s">
        <v>2</v>
      </c>
      <c r="H9" s="6" t="s">
        <v>2</v>
      </c>
      <c r="I9" s="6" t="s">
        <v>2</v>
      </c>
      <c r="J9" s="6" t="s">
        <v>2</v>
      </c>
    </row>
    <row r="10" spans="1:10">
      <c r="A10" s="2" t="s">
        <v>1</v>
      </c>
      <c r="C10" s="6" t="s">
        <v>2</v>
      </c>
      <c r="D10" s="6"/>
      <c r="E10" s="6" t="s">
        <v>5</v>
      </c>
      <c r="F10" s="6" t="s">
        <v>2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0">
      <c r="A11" s="6"/>
    </row>
    <row r="12" spans="1:10">
      <c r="A12" s="6">
        <v>1</v>
      </c>
      <c r="B12" s="46" t="s">
        <v>10</v>
      </c>
      <c r="C12" s="40"/>
      <c r="E12" s="40"/>
      <c r="F12" s="40"/>
      <c r="G12" s="40"/>
      <c r="H12" s="47"/>
      <c r="I12" s="47"/>
      <c r="J12" s="47"/>
    </row>
    <row r="13" spans="1:10">
      <c r="A13" s="6">
        <v>2</v>
      </c>
      <c r="C13">
        <v>10264</v>
      </c>
      <c r="D13">
        <v>95</v>
      </c>
      <c r="E13">
        <v>119</v>
      </c>
      <c r="F13">
        <v>10240</v>
      </c>
      <c r="H13">
        <v>8465</v>
      </c>
      <c r="I13">
        <v>1</v>
      </c>
      <c r="J13">
        <v>352</v>
      </c>
    </row>
    <row r="14" spans="1:10">
      <c r="A14" s="6">
        <v>3</v>
      </c>
      <c r="C14">
        <v>10240</v>
      </c>
      <c r="D14">
        <v>43</v>
      </c>
      <c r="E14">
        <v>41</v>
      </c>
      <c r="F14">
        <v>10242</v>
      </c>
      <c r="G14">
        <v>1269</v>
      </c>
      <c r="H14">
        <v>8475</v>
      </c>
      <c r="I14">
        <v>1</v>
      </c>
      <c r="J14">
        <v>354</v>
      </c>
    </row>
    <row r="15" spans="1:10">
      <c r="A15" s="6">
        <v>4</v>
      </c>
      <c r="C15">
        <v>10242</v>
      </c>
      <c r="D15">
        <v>83</v>
      </c>
    </row>
    <row r="16" spans="1:10">
      <c r="A16" s="6">
        <v>5</v>
      </c>
      <c r="B16" s="49" t="s">
        <v>11</v>
      </c>
      <c r="C16" s="49"/>
      <c r="E16" s="49"/>
      <c r="F16" s="40"/>
      <c r="G16" s="49"/>
      <c r="H16" s="49"/>
      <c r="I16" s="49"/>
      <c r="J16" s="49"/>
    </row>
    <row r="17" spans="1:10">
      <c r="A17" s="6">
        <v>6</v>
      </c>
      <c r="B17" s="46" t="s">
        <v>10</v>
      </c>
      <c r="C17" s="40"/>
      <c r="E17" s="40"/>
      <c r="F17" s="40"/>
      <c r="G17" s="40"/>
      <c r="H17" s="47"/>
      <c r="I17" s="47"/>
      <c r="J17" s="47"/>
    </row>
    <row r="18" spans="1:10">
      <c r="A18" s="6">
        <v>7</v>
      </c>
      <c r="B18" s="40"/>
      <c r="C18" s="40"/>
      <c r="E18" s="40"/>
      <c r="F18" s="40"/>
      <c r="G18" s="40"/>
      <c r="H18" s="40"/>
      <c r="I18" s="40"/>
      <c r="J18" s="40"/>
    </row>
    <row r="19" spans="1:10">
      <c r="A19" s="6">
        <v>8</v>
      </c>
      <c r="B19" s="46" t="s">
        <v>10</v>
      </c>
      <c r="C19" s="40"/>
      <c r="E19" s="40"/>
      <c r="F19" s="40"/>
      <c r="G19" s="40"/>
      <c r="H19" s="47"/>
      <c r="I19" s="47"/>
      <c r="J19" s="47"/>
    </row>
    <row r="20" spans="1:10">
      <c r="A20" s="6">
        <v>9</v>
      </c>
      <c r="B20" s="46" t="s">
        <v>10</v>
      </c>
      <c r="C20" s="40"/>
      <c r="E20" s="40"/>
      <c r="F20" s="40"/>
      <c r="G20" s="40"/>
      <c r="H20" s="47"/>
      <c r="I20" s="47"/>
      <c r="J20" s="47"/>
    </row>
    <row r="21" spans="1:10">
      <c r="A21" s="6">
        <v>10</v>
      </c>
      <c r="C21">
        <v>10256</v>
      </c>
      <c r="D21">
        <v>72</v>
      </c>
      <c r="E21">
        <v>47</v>
      </c>
      <c r="F21">
        <v>10281</v>
      </c>
      <c r="G21">
        <v>1063</v>
      </c>
      <c r="H21">
        <v>8415</v>
      </c>
      <c r="I21">
        <v>1</v>
      </c>
      <c r="J21" s="3">
        <v>308</v>
      </c>
    </row>
    <row r="22" spans="1:10">
      <c r="A22" s="6">
        <v>11</v>
      </c>
      <c r="C22">
        <v>10281</v>
      </c>
      <c r="D22">
        <v>62</v>
      </c>
      <c r="E22">
        <v>61</v>
      </c>
      <c r="F22">
        <v>10282</v>
      </c>
      <c r="G22">
        <v>1056</v>
      </c>
      <c r="H22">
        <v>8426</v>
      </c>
      <c r="I22">
        <v>1</v>
      </c>
      <c r="J22">
        <v>102</v>
      </c>
    </row>
    <row r="23" spans="1:10">
      <c r="A23" s="6">
        <v>12</v>
      </c>
      <c r="B23" s="49" t="s">
        <v>11</v>
      </c>
      <c r="C23" s="49"/>
      <c r="E23" s="49"/>
      <c r="F23" s="40"/>
      <c r="G23" s="49"/>
      <c r="H23" s="49"/>
      <c r="I23" s="49"/>
      <c r="J23" s="49"/>
    </row>
    <row r="24" spans="1:10">
      <c r="A24" s="6">
        <v>13</v>
      </c>
      <c r="C24">
        <v>10282</v>
      </c>
      <c r="D24">
        <v>47</v>
      </c>
      <c r="E24">
        <v>136</v>
      </c>
      <c r="F24">
        <v>10193</v>
      </c>
      <c r="G24">
        <v>1019</v>
      </c>
      <c r="H24">
        <v>8384</v>
      </c>
      <c r="I24">
        <v>1</v>
      </c>
      <c r="J24" s="3">
        <v>239</v>
      </c>
    </row>
    <row r="25" spans="1:10">
      <c r="A25" s="6">
        <v>14</v>
      </c>
      <c r="C25">
        <v>10193</v>
      </c>
      <c r="D25">
        <v>694</v>
      </c>
      <c r="E25">
        <v>82</v>
      </c>
      <c r="F25">
        <v>10805</v>
      </c>
      <c r="G25">
        <v>1638</v>
      </c>
      <c r="H25">
        <v>8390</v>
      </c>
      <c r="I25">
        <v>1</v>
      </c>
      <c r="J25" s="3">
        <v>281</v>
      </c>
    </row>
    <row r="26" spans="1:10">
      <c r="A26" s="6">
        <v>15</v>
      </c>
      <c r="C26">
        <v>10805</v>
      </c>
      <c r="D26">
        <v>79</v>
      </c>
      <c r="E26">
        <v>130</v>
      </c>
      <c r="F26">
        <v>10754</v>
      </c>
      <c r="G26">
        <v>1621</v>
      </c>
      <c r="H26">
        <v>8365</v>
      </c>
      <c r="I26">
        <v>1</v>
      </c>
      <c r="J26" s="3">
        <v>272</v>
      </c>
    </row>
    <row r="27" spans="1:10">
      <c r="A27" s="6">
        <v>16</v>
      </c>
      <c r="C27">
        <v>10754</v>
      </c>
      <c r="D27">
        <v>35</v>
      </c>
      <c r="E27">
        <v>104</v>
      </c>
      <c r="F27">
        <v>10685</v>
      </c>
      <c r="G27">
        <v>1597</v>
      </c>
      <c r="H27">
        <v>8331</v>
      </c>
      <c r="I27">
        <v>1</v>
      </c>
      <c r="J27">
        <v>262</v>
      </c>
    </row>
    <row r="28" spans="1:10">
      <c r="A28" s="6">
        <v>17</v>
      </c>
      <c r="C28">
        <v>10685</v>
      </c>
      <c r="D28">
        <v>71</v>
      </c>
      <c r="E28">
        <v>103</v>
      </c>
      <c r="F28">
        <v>10653</v>
      </c>
      <c r="G28">
        <v>1583</v>
      </c>
      <c r="H28">
        <v>8329</v>
      </c>
      <c r="I28">
        <v>1</v>
      </c>
      <c r="J28">
        <v>240</v>
      </c>
    </row>
    <row r="29" spans="1:10">
      <c r="A29" s="6">
        <v>18</v>
      </c>
      <c r="C29">
        <v>10653</v>
      </c>
      <c r="D29">
        <v>1686</v>
      </c>
      <c r="E29">
        <v>68</v>
      </c>
      <c r="F29">
        <v>12271</v>
      </c>
      <c r="G29">
        <v>2511</v>
      </c>
      <c r="H29">
        <v>8997</v>
      </c>
      <c r="I29">
        <v>1</v>
      </c>
      <c r="J29">
        <v>229</v>
      </c>
    </row>
    <row r="30" spans="1:10">
      <c r="A30" s="6">
        <v>19</v>
      </c>
      <c r="B30" s="49" t="s">
        <v>11</v>
      </c>
      <c r="C30" s="49"/>
      <c r="E30" s="49"/>
      <c r="F30" s="40"/>
      <c r="G30" s="49"/>
      <c r="H30" s="49"/>
      <c r="I30" s="49"/>
      <c r="J30" s="49"/>
    </row>
    <row r="31" spans="1:10">
      <c r="A31" s="6">
        <v>20</v>
      </c>
      <c r="C31">
        <v>12271</v>
      </c>
      <c r="D31">
        <v>494</v>
      </c>
      <c r="E31">
        <v>157</v>
      </c>
      <c r="F31">
        <v>12608</v>
      </c>
      <c r="G31">
        <v>2954</v>
      </c>
      <c r="H31">
        <v>8942</v>
      </c>
      <c r="I31">
        <v>1</v>
      </c>
      <c r="J31">
        <v>221</v>
      </c>
    </row>
    <row r="32" spans="1:10">
      <c r="A32" s="6">
        <v>21</v>
      </c>
      <c r="C32">
        <v>12608</v>
      </c>
      <c r="D32">
        <v>9</v>
      </c>
      <c r="E32">
        <v>40</v>
      </c>
      <c r="F32">
        <v>12577</v>
      </c>
      <c r="G32">
        <v>2943</v>
      </c>
      <c r="H32">
        <v>8922</v>
      </c>
      <c r="I32">
        <v>1</v>
      </c>
      <c r="J32">
        <v>221</v>
      </c>
    </row>
    <row r="33" spans="1:10">
      <c r="A33" s="6">
        <v>22</v>
      </c>
      <c r="C33">
        <v>12577</v>
      </c>
    </row>
    <row r="34" spans="1:10">
      <c r="A34" s="6">
        <v>23</v>
      </c>
      <c r="B34" s="46" t="s">
        <v>10</v>
      </c>
      <c r="C34" s="40"/>
      <c r="E34" s="40"/>
      <c r="F34" s="40"/>
      <c r="G34" s="40"/>
      <c r="H34" s="47"/>
      <c r="I34" s="47"/>
      <c r="J34" s="47"/>
    </row>
    <row r="35" spans="1:10">
      <c r="A35" s="6">
        <v>24</v>
      </c>
      <c r="B35" s="46" t="s">
        <v>10</v>
      </c>
      <c r="C35" s="40"/>
      <c r="E35" s="40"/>
      <c r="F35" s="40"/>
      <c r="G35" s="40"/>
      <c r="H35" s="47"/>
      <c r="I35" s="47"/>
      <c r="J35" s="47"/>
    </row>
    <row r="36" spans="1:10">
      <c r="A36" s="6">
        <v>25</v>
      </c>
      <c r="C36">
        <v>12984</v>
      </c>
      <c r="D36">
        <v>645</v>
      </c>
      <c r="E36">
        <v>104</v>
      </c>
      <c r="F36">
        <v>13525</v>
      </c>
      <c r="G36">
        <v>3813</v>
      </c>
      <c r="H36">
        <v>9006</v>
      </c>
      <c r="I36">
        <v>1</v>
      </c>
      <c r="J36">
        <v>198</v>
      </c>
    </row>
    <row r="37" spans="1:10">
      <c r="A37" s="6">
        <v>26</v>
      </c>
      <c r="B37" s="49" t="s">
        <v>11</v>
      </c>
      <c r="C37" s="49"/>
      <c r="E37" s="49"/>
      <c r="F37" s="40"/>
      <c r="G37" s="49"/>
      <c r="H37" s="49"/>
      <c r="I37" s="49"/>
      <c r="J37" s="49"/>
    </row>
    <row r="38" spans="1:10">
      <c r="A38" s="6">
        <v>27</v>
      </c>
      <c r="C38">
        <v>13525</v>
      </c>
      <c r="D38">
        <v>119</v>
      </c>
      <c r="E38">
        <v>162</v>
      </c>
      <c r="F38">
        <v>13482</v>
      </c>
      <c r="G38">
        <v>3743</v>
      </c>
      <c r="H38">
        <v>9040</v>
      </c>
      <c r="I38">
        <v>1</v>
      </c>
      <c r="J38">
        <v>194</v>
      </c>
    </row>
    <row r="39" spans="1:10">
      <c r="A39" s="6">
        <v>28</v>
      </c>
      <c r="C39">
        <v>13482</v>
      </c>
      <c r="D39">
        <v>28</v>
      </c>
      <c r="E39">
        <v>78</v>
      </c>
      <c r="F39">
        <v>13432</v>
      </c>
      <c r="G39">
        <v>3692</v>
      </c>
      <c r="H39">
        <v>9044</v>
      </c>
      <c r="I39">
        <v>1</v>
      </c>
      <c r="J39">
        <v>192</v>
      </c>
    </row>
    <row r="40" spans="1:10">
      <c r="A40" s="6">
        <v>29</v>
      </c>
      <c r="C40">
        <v>13432</v>
      </c>
      <c r="D40">
        <v>57</v>
      </c>
      <c r="E40">
        <v>127</v>
      </c>
      <c r="F40">
        <v>13362</v>
      </c>
      <c r="G40">
        <v>3641</v>
      </c>
      <c r="H40">
        <v>9024</v>
      </c>
      <c r="I40">
        <v>1</v>
      </c>
      <c r="J40">
        <v>190</v>
      </c>
    </row>
    <row r="41" spans="1:10">
      <c r="A41" s="6">
        <v>30</v>
      </c>
      <c r="C41">
        <v>13362</v>
      </c>
      <c r="D41">
        <v>1416</v>
      </c>
      <c r="E41">
        <v>81</v>
      </c>
      <c r="F41">
        <v>14697</v>
      </c>
      <c r="G41">
        <v>4066</v>
      </c>
      <c r="H41">
        <v>9935</v>
      </c>
      <c r="I41">
        <v>5</v>
      </c>
      <c r="J41">
        <v>188</v>
      </c>
    </row>
    <row r="44" spans="1:10">
      <c r="A44" s="58" t="s">
        <v>133</v>
      </c>
      <c r="B44" s="53" t="s">
        <v>120</v>
      </c>
      <c r="C44" s="53" t="s">
        <v>0</v>
      </c>
      <c r="D44" s="53"/>
      <c r="E44" s="53"/>
      <c r="F44" s="53" t="s">
        <v>19</v>
      </c>
      <c r="G44" s="87" t="s">
        <v>125</v>
      </c>
      <c r="H44" s="88"/>
      <c r="I44" s="88"/>
      <c r="J44" s="89"/>
    </row>
    <row r="45" spans="1:10">
      <c r="A45" s="54" t="s">
        <v>137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127</v>
      </c>
      <c r="G45" s="55" t="s">
        <v>6</v>
      </c>
      <c r="H45" s="55" t="s">
        <v>7</v>
      </c>
      <c r="I45" s="55" t="s">
        <v>8</v>
      </c>
      <c r="J45" s="55" t="s">
        <v>9</v>
      </c>
    </row>
    <row r="46" spans="1:10">
      <c r="A46" s="57" t="s">
        <v>123</v>
      </c>
      <c r="B46" s="55"/>
      <c r="C46" s="55">
        <f>MIN($C$12:$C$42)</f>
        <v>10193</v>
      </c>
      <c r="D46" s="55">
        <f>SMALL($D$12:$D$42,COUNTIF($D$12:$D$42,0)+1)</f>
        <v>9</v>
      </c>
      <c r="E46" s="55">
        <f>SMALL($E$12:$E$42,COUNTIF($E$12:$E$42,0)+1)</f>
        <v>40</v>
      </c>
      <c r="F46" s="55">
        <f>MIN($F$12:$F$42)</f>
        <v>10193</v>
      </c>
      <c r="G46" s="55">
        <f>SMALL($G$12:$G$42,COUNTIF($G$12:$G$42,0)+1)</f>
        <v>1019</v>
      </c>
      <c r="H46" s="55">
        <f>SMALL($H$12:$H$42,COUNTIF($H$12:$H$42,0)+1)</f>
        <v>8329</v>
      </c>
      <c r="I46" s="55">
        <f>SMALL($I$12:$I$42,COUNTIF($I$12:$I$42,0)+1)</f>
        <v>1</v>
      </c>
      <c r="J46" s="55">
        <f>SMALL($J$12:$J$42,COUNTIF($J$12:$J$42,0)+1)</f>
        <v>102</v>
      </c>
    </row>
    <row r="47" spans="1:10">
      <c r="A47" s="57" t="s">
        <v>124</v>
      </c>
      <c r="B47" s="55"/>
      <c r="C47" s="55">
        <f>MAX($C$12:$C$42)</f>
        <v>13525</v>
      </c>
      <c r="D47" s="55">
        <f>MAX($D$12:$D$42)</f>
        <v>1686</v>
      </c>
      <c r="E47" s="55">
        <f>MAX($E$12:$E$42)</f>
        <v>162</v>
      </c>
      <c r="F47" s="55">
        <f>MAX($F$12:$F$42)</f>
        <v>14697</v>
      </c>
      <c r="G47" s="55">
        <f>MAX($G$12:$G$42)</f>
        <v>4066</v>
      </c>
      <c r="H47" s="55">
        <f>MAX($H$12:$H$42)</f>
        <v>9935</v>
      </c>
      <c r="I47" s="55">
        <f>MAX($I$12:$I$42)</f>
        <v>5</v>
      </c>
      <c r="J47" s="55">
        <f>MAX($J$12:$J$42)</f>
        <v>354</v>
      </c>
    </row>
    <row r="48" spans="1:10">
      <c r="A48" s="59" t="s">
        <v>118</v>
      </c>
      <c r="B48" s="55"/>
      <c r="C48" s="56">
        <f>SUM($C$12:$C$42)/$B$49</f>
        <v>11520.842105263158</v>
      </c>
      <c r="D48" s="56">
        <f>SUM($D$12:$D$42)/$B$49</f>
        <v>301.84210526315792</v>
      </c>
      <c r="E48" s="56">
        <f>SUM($E$12:$E$42)/$B$49</f>
        <v>86.315789473684205</v>
      </c>
      <c r="F48" s="56">
        <f>SUM($F$12:$F$42)/$B$49</f>
        <v>10531</v>
      </c>
      <c r="G48" s="56">
        <f>SUM($G$12:$G$42)/$B$49</f>
        <v>2011</v>
      </c>
      <c r="H48" s="56">
        <f>SUM($H$12:$H$42)/$B$49</f>
        <v>7815.2631578947367</v>
      </c>
      <c r="I48" s="56">
        <f>SUM($I$12:$I$42)/$B$49</f>
        <v>1.1052631578947369</v>
      </c>
      <c r="J48" s="56">
        <f>SUM($J$12:$J$42)/$B$49</f>
        <v>212.78947368421052</v>
      </c>
    </row>
    <row r="49" spans="1:10">
      <c r="A49" s="59" t="s">
        <v>2</v>
      </c>
      <c r="B49" s="59">
        <v>19</v>
      </c>
      <c r="C49" s="59"/>
      <c r="D49" s="59">
        <f>SUM($D$12:$D$42)</f>
        <v>5735</v>
      </c>
      <c r="E49" s="59">
        <f>SUM($E$12:$E$42)</f>
        <v>1640</v>
      </c>
      <c r="F49" s="59"/>
      <c r="G49" s="59"/>
      <c r="H49" s="59"/>
      <c r="I49" s="59"/>
      <c r="J49" s="59"/>
    </row>
  </sheetData>
  <mergeCells count="2">
    <mergeCell ref="G44:J44"/>
    <mergeCell ref="C7:F7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activeCell="A12" sqref="A12:K40"/>
    </sheetView>
  </sheetViews>
  <sheetFormatPr defaultRowHeight="14.4"/>
  <cols>
    <col min="1" max="1" width="12.33203125" customWidth="1"/>
    <col min="4" max="4" width="12" bestFit="1" customWidth="1"/>
    <col min="5" max="5" width="11.88671875" customWidth="1"/>
  </cols>
  <sheetData>
    <row r="1" spans="1:11">
      <c r="A1" s="40" t="s">
        <v>139</v>
      </c>
      <c r="E1" t="s">
        <v>28</v>
      </c>
    </row>
    <row r="3" spans="1:11" s="40" customFormat="1">
      <c r="A3" s="40" t="s">
        <v>117</v>
      </c>
      <c r="C3" s="40" t="s">
        <v>114</v>
      </c>
    </row>
    <row r="4" spans="1:11" s="40" customFormat="1"/>
    <row r="5" spans="1:11" s="40" customFormat="1">
      <c r="A5" s="40" t="s">
        <v>116</v>
      </c>
      <c r="C5" s="40" t="s">
        <v>101</v>
      </c>
    </row>
    <row r="7" spans="1:11">
      <c r="C7" s="90" t="s">
        <v>29</v>
      </c>
      <c r="D7" s="90"/>
      <c r="E7" s="90"/>
      <c r="F7" s="90"/>
    </row>
    <row r="9" spans="1:11">
      <c r="A9" s="1" t="s">
        <v>30</v>
      </c>
      <c r="B9" s="40" t="s">
        <v>115</v>
      </c>
      <c r="C9" s="6" t="s">
        <v>0</v>
      </c>
      <c r="D9" s="6" t="s">
        <v>3</v>
      </c>
      <c r="E9" s="6" t="s">
        <v>4</v>
      </c>
      <c r="F9" s="6" t="s">
        <v>19</v>
      </c>
      <c r="G9" s="6" t="s">
        <v>2</v>
      </c>
      <c r="H9" s="6" t="s">
        <v>2</v>
      </c>
      <c r="I9" s="6" t="s">
        <v>2</v>
      </c>
      <c r="J9" s="6" t="s">
        <v>2</v>
      </c>
    </row>
    <row r="10" spans="1:11">
      <c r="A10" s="2" t="s">
        <v>1</v>
      </c>
      <c r="C10" s="6" t="s">
        <v>2</v>
      </c>
      <c r="D10" s="6"/>
      <c r="E10" s="6" t="s">
        <v>5</v>
      </c>
      <c r="F10" s="6" t="s">
        <v>2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1">
      <c r="A11" s="6"/>
    </row>
    <row r="12" spans="1:11">
      <c r="A12" s="6">
        <v>1</v>
      </c>
      <c r="C12" s="44" t="s">
        <v>180</v>
      </c>
      <c r="D12" s="44" t="s">
        <v>181</v>
      </c>
      <c r="E12" s="44" t="s">
        <v>182</v>
      </c>
      <c r="F12" s="44" t="s">
        <v>183</v>
      </c>
      <c r="G12" s="44" t="s">
        <v>184</v>
      </c>
      <c r="H12" s="44" t="s">
        <v>185</v>
      </c>
      <c r="I12" s="44" t="s">
        <v>186</v>
      </c>
      <c r="J12" s="44" t="s">
        <v>187</v>
      </c>
      <c r="K12" s="44" t="s">
        <v>188</v>
      </c>
    </row>
    <row r="13" spans="1:11">
      <c r="A13" s="6">
        <v>2</v>
      </c>
      <c r="B13" s="46" t="s">
        <v>10</v>
      </c>
      <c r="C13" s="40"/>
      <c r="E13" s="40"/>
      <c r="F13" s="40"/>
      <c r="G13" s="40"/>
      <c r="H13" s="40"/>
      <c r="I13" s="47"/>
      <c r="J13" s="47"/>
      <c r="K13" s="47"/>
    </row>
    <row r="14" spans="1:11">
      <c r="A14" s="6">
        <v>3</v>
      </c>
      <c r="B14" s="49" t="s">
        <v>11</v>
      </c>
      <c r="C14" s="49"/>
      <c r="E14" s="40"/>
      <c r="F14" s="49"/>
      <c r="G14" s="40"/>
      <c r="H14" s="49"/>
      <c r="I14" s="49"/>
      <c r="J14" s="49"/>
      <c r="K14" s="49"/>
    </row>
    <row r="15" spans="1:11">
      <c r="A15" s="6">
        <v>4</v>
      </c>
      <c r="C15">
        <v>14624</v>
      </c>
      <c r="D15">
        <v>138</v>
      </c>
      <c r="E15">
        <v>282</v>
      </c>
      <c r="F15">
        <v>14480</v>
      </c>
      <c r="G15">
        <v>4060</v>
      </c>
      <c r="H15" s="3" t="s">
        <v>31</v>
      </c>
      <c r="I15">
        <v>1</v>
      </c>
      <c r="J15">
        <v>182</v>
      </c>
    </row>
    <row r="16" spans="1:11">
      <c r="A16" s="6">
        <v>5</v>
      </c>
      <c r="C16">
        <v>14480</v>
      </c>
      <c r="D16">
        <v>8</v>
      </c>
      <c r="E16">
        <v>192</v>
      </c>
      <c r="F16">
        <v>14296</v>
      </c>
      <c r="G16">
        <v>4010</v>
      </c>
      <c r="H16">
        <v>9559</v>
      </c>
      <c r="I16">
        <v>1</v>
      </c>
      <c r="J16">
        <v>182</v>
      </c>
    </row>
    <row r="17" spans="1:11">
      <c r="A17" s="6">
        <v>6</v>
      </c>
      <c r="C17">
        <v>14296</v>
      </c>
      <c r="D17">
        <v>131</v>
      </c>
      <c r="E17">
        <v>98</v>
      </c>
      <c r="F17">
        <v>14329</v>
      </c>
      <c r="G17">
        <v>4074</v>
      </c>
      <c r="H17">
        <v>9559</v>
      </c>
      <c r="I17">
        <v>0</v>
      </c>
      <c r="J17">
        <v>182</v>
      </c>
    </row>
    <row r="18" spans="1:11">
      <c r="A18" s="6">
        <v>7</v>
      </c>
      <c r="C18">
        <v>14329</v>
      </c>
      <c r="D18">
        <v>68</v>
      </c>
      <c r="E18">
        <v>168</v>
      </c>
      <c r="F18">
        <v>14229</v>
      </c>
      <c r="G18">
        <v>3988</v>
      </c>
      <c r="H18">
        <v>9545</v>
      </c>
      <c r="J18">
        <v>182</v>
      </c>
    </row>
    <row r="19" spans="1:11">
      <c r="A19" s="6">
        <v>8</v>
      </c>
      <c r="B19" s="46" t="s">
        <v>10</v>
      </c>
      <c r="C19" s="40"/>
      <c r="E19" s="40"/>
      <c r="F19" s="40"/>
      <c r="G19" s="40"/>
      <c r="H19" s="40"/>
      <c r="I19" s="47"/>
      <c r="J19" s="47"/>
      <c r="K19" s="47"/>
    </row>
    <row r="20" spans="1:11">
      <c r="A20" s="6">
        <v>9</v>
      </c>
      <c r="C20">
        <v>14149</v>
      </c>
      <c r="D20">
        <v>82</v>
      </c>
      <c r="E20">
        <v>169</v>
      </c>
      <c r="F20">
        <v>14062</v>
      </c>
      <c r="G20">
        <v>3843</v>
      </c>
      <c r="H20">
        <v>9529</v>
      </c>
      <c r="I20">
        <v>0</v>
      </c>
      <c r="J20">
        <v>176</v>
      </c>
    </row>
    <row r="21" spans="1:11">
      <c r="A21" s="6">
        <v>10</v>
      </c>
      <c r="B21" s="49" t="s">
        <v>11</v>
      </c>
      <c r="C21" s="49"/>
      <c r="E21" s="40"/>
      <c r="F21" s="49"/>
      <c r="G21" s="40"/>
      <c r="H21" s="49"/>
      <c r="I21" s="49"/>
      <c r="J21" s="49"/>
      <c r="K21" s="49"/>
    </row>
    <row r="22" spans="1:11">
      <c r="A22" s="6">
        <v>11</v>
      </c>
      <c r="C22">
        <v>14062</v>
      </c>
      <c r="D22">
        <v>0</v>
      </c>
      <c r="E22">
        <v>112</v>
      </c>
      <c r="F22">
        <v>13950</v>
      </c>
      <c r="G22">
        <v>3764</v>
      </c>
      <c r="H22">
        <v>9500</v>
      </c>
      <c r="I22">
        <v>0</v>
      </c>
      <c r="J22">
        <v>172</v>
      </c>
    </row>
    <row r="23" spans="1:11">
      <c r="A23" s="6">
        <v>12</v>
      </c>
      <c r="B23" s="46" t="s">
        <v>10</v>
      </c>
      <c r="C23" s="40"/>
      <c r="E23" s="40"/>
      <c r="F23" s="40"/>
      <c r="G23" s="40"/>
      <c r="H23" s="40"/>
      <c r="I23" s="47"/>
      <c r="J23" s="47"/>
      <c r="K23" s="47"/>
    </row>
    <row r="24" spans="1:11">
      <c r="A24" s="6">
        <v>13</v>
      </c>
      <c r="B24" s="46" t="s">
        <v>10</v>
      </c>
      <c r="C24" s="40"/>
      <c r="E24" s="40"/>
      <c r="F24" s="40"/>
      <c r="G24" s="40"/>
      <c r="H24" s="40"/>
      <c r="I24" s="47"/>
      <c r="J24" s="47"/>
      <c r="K24" s="47"/>
    </row>
    <row r="25" spans="1:11">
      <c r="A25" s="6">
        <v>14</v>
      </c>
      <c r="B25" s="46" t="s">
        <v>10</v>
      </c>
      <c r="C25" s="40"/>
      <c r="E25" s="40"/>
      <c r="F25" s="40"/>
      <c r="G25" s="40"/>
      <c r="H25" s="40"/>
      <c r="I25" s="47"/>
      <c r="J25" s="47"/>
      <c r="K25" s="47"/>
    </row>
    <row r="26" spans="1:11">
      <c r="A26" s="6">
        <v>15</v>
      </c>
      <c r="B26" s="46" t="s">
        <v>10</v>
      </c>
      <c r="C26" s="40"/>
      <c r="E26" s="40"/>
      <c r="F26" s="40"/>
      <c r="G26" s="40"/>
      <c r="H26" s="40"/>
      <c r="I26" s="47"/>
      <c r="J26" s="47"/>
      <c r="K26" s="47"/>
    </row>
    <row r="27" spans="1:11">
      <c r="A27" s="6">
        <v>16</v>
      </c>
      <c r="C27">
        <v>14352</v>
      </c>
      <c r="D27">
        <v>62</v>
      </c>
      <c r="E27">
        <v>100</v>
      </c>
      <c r="F27">
        <v>14314</v>
      </c>
      <c r="G27">
        <v>3538</v>
      </c>
      <c r="H27">
        <v>10095</v>
      </c>
      <c r="I27">
        <v>0</v>
      </c>
      <c r="J27">
        <v>170</v>
      </c>
    </row>
    <row r="28" spans="1:11">
      <c r="A28" s="6">
        <v>17</v>
      </c>
      <c r="B28" s="49" t="s">
        <v>11</v>
      </c>
      <c r="C28" s="49"/>
      <c r="E28" s="40"/>
      <c r="F28" s="49"/>
      <c r="G28" s="40"/>
      <c r="H28" s="49"/>
      <c r="I28" s="49"/>
      <c r="J28" s="49"/>
      <c r="K28" s="49"/>
    </row>
    <row r="29" spans="1:11">
      <c r="A29" s="6">
        <v>18</v>
      </c>
      <c r="C29">
        <v>14314</v>
      </c>
      <c r="D29">
        <v>3</v>
      </c>
      <c r="E29">
        <v>188</v>
      </c>
      <c r="F29">
        <v>14129</v>
      </c>
      <c r="G29">
        <v>3414</v>
      </c>
      <c r="H29">
        <v>10036</v>
      </c>
      <c r="I29">
        <v>0</v>
      </c>
      <c r="J29">
        <v>169</v>
      </c>
    </row>
    <row r="30" spans="1:11">
      <c r="A30" s="6">
        <v>19</v>
      </c>
      <c r="C30">
        <v>14129</v>
      </c>
      <c r="D30">
        <v>85</v>
      </c>
      <c r="E30">
        <v>84</v>
      </c>
      <c r="F30">
        <v>14130</v>
      </c>
      <c r="G30">
        <v>3381</v>
      </c>
      <c r="H30">
        <v>10071</v>
      </c>
      <c r="I30">
        <v>0</v>
      </c>
      <c r="J30">
        <v>169</v>
      </c>
    </row>
    <row r="31" spans="1:11">
      <c r="A31" s="6">
        <v>20</v>
      </c>
      <c r="C31">
        <v>14130</v>
      </c>
      <c r="D31">
        <v>4</v>
      </c>
      <c r="E31">
        <v>17</v>
      </c>
      <c r="F31">
        <v>14008</v>
      </c>
      <c r="G31">
        <v>3265</v>
      </c>
      <c r="H31">
        <v>10071</v>
      </c>
      <c r="I31">
        <v>3</v>
      </c>
      <c r="J31">
        <v>164</v>
      </c>
    </row>
    <row r="32" spans="1:11">
      <c r="A32" s="6">
        <v>21</v>
      </c>
      <c r="C32">
        <v>14008</v>
      </c>
      <c r="D32">
        <v>247</v>
      </c>
      <c r="E32">
        <v>85</v>
      </c>
      <c r="F32">
        <v>14170</v>
      </c>
      <c r="G32">
        <v>3206</v>
      </c>
      <c r="H32">
        <v>10293</v>
      </c>
      <c r="I32">
        <v>4</v>
      </c>
      <c r="J32">
        <v>163</v>
      </c>
    </row>
    <row r="33" spans="1:11">
      <c r="A33" s="6">
        <v>22</v>
      </c>
      <c r="B33" s="46" t="s">
        <v>10</v>
      </c>
      <c r="C33" s="40"/>
      <c r="E33" s="40"/>
      <c r="F33" s="40"/>
      <c r="G33" s="40"/>
      <c r="H33" s="40"/>
      <c r="I33" s="47"/>
      <c r="J33" s="47"/>
      <c r="K33" s="47"/>
    </row>
    <row r="34" spans="1:11">
      <c r="A34" s="6">
        <v>23</v>
      </c>
      <c r="C34">
        <v>14035</v>
      </c>
      <c r="D34">
        <v>1140</v>
      </c>
      <c r="E34">
        <v>156</v>
      </c>
      <c r="F34">
        <v>15019</v>
      </c>
      <c r="G34">
        <v>4056</v>
      </c>
      <c r="H34">
        <v>10297</v>
      </c>
      <c r="I34">
        <v>0</v>
      </c>
      <c r="J34">
        <v>142</v>
      </c>
    </row>
    <row r="35" spans="1:11">
      <c r="A35" s="6">
        <v>24</v>
      </c>
      <c r="B35" s="49" t="s">
        <v>11</v>
      </c>
      <c r="C35" s="49"/>
      <c r="E35" s="40"/>
      <c r="F35" s="49"/>
      <c r="G35" s="40"/>
      <c r="H35" s="49"/>
      <c r="I35" s="49"/>
      <c r="J35" s="49"/>
      <c r="K35" s="49"/>
    </row>
    <row r="36" spans="1:11">
      <c r="A36" s="6">
        <v>25</v>
      </c>
      <c r="B36" s="46" t="s">
        <v>10</v>
      </c>
      <c r="C36" s="40"/>
      <c r="E36" s="40"/>
      <c r="F36" s="40"/>
      <c r="G36" s="40"/>
      <c r="H36" s="40"/>
      <c r="I36" s="47"/>
      <c r="J36" s="47"/>
      <c r="K36" s="47"/>
    </row>
    <row r="37" spans="1:11">
      <c r="A37" s="6">
        <v>26</v>
      </c>
      <c r="B37" s="46" t="s">
        <v>10</v>
      </c>
      <c r="C37" s="40"/>
      <c r="E37" s="40"/>
      <c r="F37" s="40"/>
      <c r="G37" s="40"/>
      <c r="H37" s="40"/>
      <c r="I37" s="47"/>
      <c r="J37" s="47"/>
      <c r="K37" s="47"/>
    </row>
    <row r="38" spans="1:11">
      <c r="A38" s="6">
        <v>27</v>
      </c>
      <c r="B38" s="46" t="s">
        <v>10</v>
      </c>
      <c r="C38" s="40"/>
      <c r="E38" s="40"/>
      <c r="F38" s="40"/>
      <c r="G38" s="40"/>
      <c r="H38" s="40"/>
      <c r="I38" s="47"/>
      <c r="J38" s="47"/>
      <c r="K38" s="47"/>
    </row>
    <row r="39" spans="1:11">
      <c r="A39" s="6">
        <v>28</v>
      </c>
      <c r="C39">
        <v>14617</v>
      </c>
      <c r="D39">
        <v>64</v>
      </c>
      <c r="E39">
        <v>278</v>
      </c>
      <c r="F39">
        <v>14403</v>
      </c>
      <c r="G39">
        <v>3730</v>
      </c>
      <c r="H39">
        <v>10020</v>
      </c>
      <c r="I39">
        <v>0</v>
      </c>
      <c r="J39">
        <v>158</v>
      </c>
    </row>
    <row r="40" spans="1:11">
      <c r="A40" s="6">
        <v>29</v>
      </c>
      <c r="C40">
        <v>14403</v>
      </c>
      <c r="D40">
        <v>7</v>
      </c>
      <c r="E40">
        <v>93</v>
      </c>
      <c r="F40">
        <v>14317</v>
      </c>
      <c r="G40">
        <v>3656</v>
      </c>
      <c r="H40">
        <v>10008</v>
      </c>
      <c r="I40">
        <v>0</v>
      </c>
      <c r="J40">
        <v>156</v>
      </c>
    </row>
    <row r="43" spans="1:11">
      <c r="A43" s="40"/>
    </row>
    <row r="44" spans="1:11">
      <c r="A44" s="58" t="s">
        <v>133</v>
      </c>
      <c r="B44" s="53" t="s">
        <v>120</v>
      </c>
      <c r="C44" s="53" t="s">
        <v>0</v>
      </c>
      <c r="D44" s="53"/>
      <c r="E44" s="53"/>
      <c r="F44" s="53" t="s">
        <v>19</v>
      </c>
      <c r="G44" s="87" t="s">
        <v>125</v>
      </c>
      <c r="H44" s="88"/>
      <c r="I44" s="88"/>
      <c r="J44" s="89"/>
    </row>
    <row r="45" spans="1:11">
      <c r="A45" s="54" t="s">
        <v>143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127</v>
      </c>
      <c r="G45" s="55" t="s">
        <v>6</v>
      </c>
      <c r="H45" s="55" t="s">
        <v>7</v>
      </c>
      <c r="I45" s="55" t="s">
        <v>8</v>
      </c>
      <c r="J45" s="55" t="s">
        <v>9</v>
      </c>
    </row>
    <row r="46" spans="1:11">
      <c r="A46" s="57" t="s">
        <v>123</v>
      </c>
      <c r="B46" s="55"/>
      <c r="C46" s="55">
        <f>MIN($C$12:$C$42)</f>
        <v>14008</v>
      </c>
      <c r="D46" s="55">
        <f>SMALL($D$12:$D$42,COUNTIF($D$12:$D$42,0)+1)</f>
        <v>4</v>
      </c>
      <c r="E46" s="55">
        <f>SMALL($E$12:$E$42,COUNTIF($E$12:$E$42,0)+1)</f>
        <v>17</v>
      </c>
      <c r="F46" s="55">
        <f>MIN($F$12:$F$42)</f>
        <v>13950</v>
      </c>
      <c r="G46" s="55">
        <f>SMALL($G$12:$G$42,COUNTIF($G$12:$G$42,0)+1)</f>
        <v>3206</v>
      </c>
      <c r="H46" s="55">
        <f>SMALL($H$12:$H$42,COUNTIF($H$12:$H$42,0)+1)</f>
        <v>9500</v>
      </c>
      <c r="I46" s="55">
        <f>SMALL($I$12:$I$42,COUNTIF($I$12:$I$42,0)+1)</f>
        <v>1</v>
      </c>
      <c r="J46" s="55">
        <f>SMALL($J$12:$J$42,COUNTIF($J$12:$J$42,0)+1)</f>
        <v>142</v>
      </c>
    </row>
    <row r="47" spans="1:11">
      <c r="A47" s="57" t="s">
        <v>124</v>
      </c>
      <c r="B47" s="55"/>
      <c r="C47" s="55">
        <f>MAX($C$12:$C$42)</f>
        <v>14624</v>
      </c>
      <c r="D47" s="55">
        <f>MAX($D$12:$D$42)</f>
        <v>1140</v>
      </c>
      <c r="E47" s="55">
        <f>MAX($E$12:$E$42)</f>
        <v>282</v>
      </c>
      <c r="F47" s="55">
        <f>MAX($F$12:$F$42)</f>
        <v>15019</v>
      </c>
      <c r="G47" s="55">
        <f>MAX($G$12:$G$42)</f>
        <v>4074</v>
      </c>
      <c r="H47" s="55">
        <f>MAX($H$12:$H$42)</f>
        <v>10297</v>
      </c>
      <c r="I47" s="55">
        <f>MAX($I$12:$I$42)</f>
        <v>4</v>
      </c>
      <c r="J47" s="55">
        <f>MAX($J$12:$J$42)</f>
        <v>182</v>
      </c>
    </row>
    <row r="48" spans="1:11">
      <c r="A48" s="59" t="s">
        <v>118</v>
      </c>
      <c r="B48" s="55"/>
      <c r="C48" s="56">
        <f>SUM($C$12:$C$42)/$B$49</f>
        <v>14280.571428571429</v>
      </c>
      <c r="D48" s="56">
        <f>SUM($D$12:$D$42)/$B$49</f>
        <v>145.64285714285714</v>
      </c>
      <c r="E48" s="56">
        <f>SUM($E$12:$E$42)/$B$49</f>
        <v>144.42857142857142</v>
      </c>
      <c r="F48" s="56">
        <f>SUM($F$12:$F$42)/$B$49</f>
        <v>14274</v>
      </c>
      <c r="G48" s="56">
        <f>SUM($G$12:$G$42)/$B$49</f>
        <v>3713.2142857142858</v>
      </c>
      <c r="H48" s="56">
        <f>SUM($H$12:$H$42)/13</f>
        <v>9891</v>
      </c>
      <c r="I48" s="56">
        <f>SUM($I$12:$I$42)/$B$49</f>
        <v>0.6428571428571429</v>
      </c>
      <c r="J48" s="56">
        <f>SUM($J$12:$J$42)/$B$49</f>
        <v>169.07142857142858</v>
      </c>
    </row>
    <row r="49" spans="1:10">
      <c r="A49" s="59" t="s">
        <v>2</v>
      </c>
      <c r="B49" s="59">
        <v>14</v>
      </c>
      <c r="C49" s="59"/>
      <c r="D49" s="59">
        <f>SUM($D$12:$D$42)</f>
        <v>2039</v>
      </c>
      <c r="E49" s="59">
        <f>SUM($E$12:$E$42)</f>
        <v>2022</v>
      </c>
      <c r="F49" s="59"/>
      <c r="G49" s="59"/>
      <c r="H49" s="59"/>
      <c r="I49" s="59"/>
      <c r="J49" s="59"/>
    </row>
  </sheetData>
  <mergeCells count="2">
    <mergeCell ref="G44:J44"/>
    <mergeCell ref="C7:F7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topLeftCell="A10" workbookViewId="0">
      <selection activeCell="C31" sqref="C31"/>
    </sheetView>
  </sheetViews>
  <sheetFormatPr defaultRowHeight="14.4"/>
  <cols>
    <col min="1" max="1" width="14.21875" customWidth="1"/>
    <col min="4" max="4" width="12" bestFit="1" customWidth="1"/>
    <col min="5" max="5" width="12.5546875" customWidth="1"/>
  </cols>
  <sheetData>
    <row r="1" spans="1:11">
      <c r="A1" s="40" t="s">
        <v>138</v>
      </c>
      <c r="E1" t="s">
        <v>32</v>
      </c>
    </row>
    <row r="3" spans="1:11" s="40" customFormat="1">
      <c r="A3" s="40" t="s">
        <v>117</v>
      </c>
      <c r="C3" s="40" t="s">
        <v>114</v>
      </c>
    </row>
    <row r="4" spans="1:11" s="40" customFormat="1"/>
    <row r="5" spans="1:11" s="40" customFormat="1">
      <c r="A5" s="40" t="s">
        <v>116</v>
      </c>
      <c r="C5" s="40" t="s">
        <v>102</v>
      </c>
    </row>
    <row r="7" spans="1:11">
      <c r="C7" s="90" t="s">
        <v>33</v>
      </c>
      <c r="D7" s="90"/>
      <c r="E7" s="90"/>
      <c r="F7" s="90"/>
    </row>
    <row r="9" spans="1:11">
      <c r="A9" s="1" t="s">
        <v>34</v>
      </c>
      <c r="B9" s="40" t="s">
        <v>115</v>
      </c>
      <c r="C9" s="6" t="s">
        <v>0</v>
      </c>
      <c r="D9" s="6" t="s">
        <v>3</v>
      </c>
      <c r="E9" s="6" t="s">
        <v>4</v>
      </c>
      <c r="F9" s="6" t="s">
        <v>19</v>
      </c>
      <c r="G9" s="6" t="s">
        <v>2</v>
      </c>
      <c r="H9" s="6" t="s">
        <v>2</v>
      </c>
      <c r="I9" s="6" t="s">
        <v>2</v>
      </c>
      <c r="J9" s="6" t="s">
        <v>2</v>
      </c>
    </row>
    <row r="10" spans="1:11">
      <c r="A10" s="2" t="s">
        <v>1</v>
      </c>
      <c r="C10" s="6" t="s">
        <v>2</v>
      </c>
      <c r="D10" s="6"/>
      <c r="E10" s="6" t="s">
        <v>5</v>
      </c>
      <c r="F10" s="6" t="s">
        <v>2</v>
      </c>
      <c r="G10" s="6" t="s">
        <v>6</v>
      </c>
      <c r="H10" s="6" t="s">
        <v>7</v>
      </c>
      <c r="I10" s="6" t="s">
        <v>8</v>
      </c>
      <c r="J10" s="6" t="s">
        <v>9</v>
      </c>
    </row>
    <row r="11" spans="1:11">
      <c r="A11" s="6"/>
    </row>
    <row r="12" spans="1:11">
      <c r="A12" s="6">
        <v>1</v>
      </c>
      <c r="B12" s="46" t="s">
        <v>10</v>
      </c>
      <c r="C12" s="40"/>
      <c r="E12" s="40"/>
      <c r="F12" s="40"/>
      <c r="G12" s="40"/>
      <c r="H12" s="40"/>
      <c r="I12" s="40"/>
      <c r="J12" s="47"/>
      <c r="K12" s="47"/>
    </row>
    <row r="13" spans="1:11">
      <c r="A13" s="6">
        <v>2</v>
      </c>
      <c r="C13">
        <v>14188</v>
      </c>
      <c r="D13">
        <v>31</v>
      </c>
      <c r="E13">
        <v>104</v>
      </c>
      <c r="F13">
        <v>14115</v>
      </c>
      <c r="G13">
        <v>3466</v>
      </c>
      <c r="H13">
        <v>9985</v>
      </c>
      <c r="I13">
        <v>0</v>
      </c>
      <c r="J13">
        <v>153</v>
      </c>
    </row>
    <row r="14" spans="1:11">
      <c r="A14" s="6">
        <v>3</v>
      </c>
      <c r="C14">
        <v>14115</v>
      </c>
      <c r="D14">
        <v>7</v>
      </c>
      <c r="E14">
        <v>129</v>
      </c>
      <c r="F14">
        <v>13993</v>
      </c>
      <c r="G14">
        <v>3420</v>
      </c>
      <c r="H14">
        <v>9910</v>
      </c>
      <c r="I14">
        <v>0</v>
      </c>
      <c r="J14">
        <v>153</v>
      </c>
    </row>
    <row r="15" spans="1:11">
      <c r="A15" s="6">
        <v>4</v>
      </c>
      <c r="C15">
        <v>13993</v>
      </c>
      <c r="D15">
        <v>71</v>
      </c>
      <c r="E15">
        <v>181</v>
      </c>
      <c r="F15">
        <v>13883</v>
      </c>
      <c r="G15">
        <v>3369</v>
      </c>
      <c r="H15" s="3">
        <v>9853</v>
      </c>
      <c r="I15">
        <v>0</v>
      </c>
      <c r="J15">
        <v>153</v>
      </c>
    </row>
    <row r="16" spans="1:11">
      <c r="A16" s="6">
        <v>5</v>
      </c>
      <c r="B16" s="46" t="s">
        <v>10</v>
      </c>
      <c r="C16" s="40"/>
      <c r="E16" s="40"/>
      <c r="F16" s="40"/>
      <c r="G16" s="40"/>
      <c r="H16" s="40"/>
      <c r="I16" s="40"/>
      <c r="J16" s="47"/>
      <c r="K16" s="47"/>
    </row>
    <row r="17" spans="1:11">
      <c r="A17" s="6">
        <v>6</v>
      </c>
      <c r="C17">
        <v>13378</v>
      </c>
      <c r="D17">
        <v>806</v>
      </c>
      <c r="E17">
        <v>116</v>
      </c>
      <c r="F17">
        <v>14068</v>
      </c>
      <c r="G17">
        <v>3308</v>
      </c>
      <c r="H17" s="44" t="s">
        <v>191</v>
      </c>
      <c r="I17">
        <v>0</v>
      </c>
      <c r="J17">
        <v>153</v>
      </c>
    </row>
    <row r="18" spans="1:11">
      <c r="A18" s="6">
        <v>7</v>
      </c>
      <c r="B18" s="49" t="s">
        <v>11</v>
      </c>
      <c r="C18" s="49"/>
      <c r="E18" s="49"/>
      <c r="F18" s="49"/>
      <c r="G18" s="49"/>
      <c r="H18" s="49"/>
      <c r="I18" s="49"/>
      <c r="J18" s="7" t="s">
        <v>35</v>
      </c>
    </row>
    <row r="19" spans="1:11">
      <c r="A19" s="6">
        <v>8</v>
      </c>
      <c r="C19">
        <v>14068</v>
      </c>
      <c r="D19">
        <v>1063</v>
      </c>
      <c r="E19">
        <v>153</v>
      </c>
      <c r="F19">
        <v>14978</v>
      </c>
      <c r="G19">
        <v>4217</v>
      </c>
      <c r="H19">
        <v>10057</v>
      </c>
      <c r="I19">
        <v>0</v>
      </c>
      <c r="J19">
        <v>113</v>
      </c>
    </row>
    <row r="20" spans="1:11">
      <c r="A20" s="6">
        <v>9</v>
      </c>
      <c r="C20">
        <v>14928</v>
      </c>
      <c r="D20">
        <v>18</v>
      </c>
      <c r="E20">
        <v>87</v>
      </c>
      <c r="F20">
        <v>14859</v>
      </c>
      <c r="G20">
        <v>4150</v>
      </c>
      <c r="H20">
        <v>10056</v>
      </c>
      <c r="I20">
        <v>0</v>
      </c>
      <c r="J20">
        <v>153</v>
      </c>
    </row>
    <row r="21" spans="1:11">
      <c r="A21" s="6">
        <v>10</v>
      </c>
      <c r="C21">
        <v>14859</v>
      </c>
      <c r="E21">
        <v>92</v>
      </c>
      <c r="F21">
        <v>13769</v>
      </c>
      <c r="G21">
        <v>4080</v>
      </c>
      <c r="H21">
        <v>9016</v>
      </c>
      <c r="I21">
        <v>0</v>
      </c>
    </row>
    <row r="22" spans="1:11">
      <c r="A22" s="6">
        <v>11</v>
      </c>
      <c r="C22">
        <v>13769</v>
      </c>
      <c r="D22">
        <v>57</v>
      </c>
      <c r="E22">
        <v>82</v>
      </c>
      <c r="F22">
        <v>13744</v>
      </c>
      <c r="G22">
        <v>4035</v>
      </c>
      <c r="H22">
        <v>9083</v>
      </c>
      <c r="I22">
        <v>0</v>
      </c>
      <c r="J22">
        <v>153</v>
      </c>
    </row>
    <row r="23" spans="1:11">
      <c r="A23" s="6">
        <v>12</v>
      </c>
      <c r="B23" s="46" t="s">
        <v>10</v>
      </c>
      <c r="C23" s="40"/>
      <c r="E23" s="40"/>
      <c r="F23" s="40"/>
      <c r="G23" s="40"/>
      <c r="H23" s="40"/>
      <c r="I23" s="40"/>
      <c r="J23" s="47"/>
      <c r="K23" s="47"/>
    </row>
    <row r="24" spans="1:11">
      <c r="A24" s="6">
        <v>13</v>
      </c>
      <c r="B24" s="46" t="s">
        <v>10</v>
      </c>
      <c r="C24" s="40"/>
      <c r="E24" s="40"/>
      <c r="F24" s="40"/>
      <c r="G24" s="40"/>
      <c r="H24" s="40"/>
      <c r="I24" s="40"/>
      <c r="J24" s="47"/>
      <c r="K24" s="47"/>
    </row>
    <row r="25" spans="1:11">
      <c r="A25" s="6">
        <v>14</v>
      </c>
      <c r="B25" s="49" t="s">
        <v>11</v>
      </c>
      <c r="C25" s="49"/>
      <c r="E25" s="40"/>
      <c r="F25" s="40"/>
      <c r="G25" s="49"/>
      <c r="H25" s="40"/>
      <c r="I25" s="49"/>
      <c r="J25" s="49"/>
    </row>
    <row r="26" spans="1:11">
      <c r="A26" s="6">
        <v>15</v>
      </c>
      <c r="C26">
        <v>13494</v>
      </c>
      <c r="D26">
        <v>5</v>
      </c>
      <c r="E26">
        <v>251</v>
      </c>
      <c r="F26">
        <v>13248</v>
      </c>
      <c r="G26">
        <v>3826</v>
      </c>
      <c r="H26">
        <v>9045</v>
      </c>
    </row>
    <row r="27" spans="1:11">
      <c r="A27" s="6">
        <v>16</v>
      </c>
      <c r="B27" s="46" t="s">
        <v>10</v>
      </c>
      <c r="C27" s="40"/>
      <c r="E27" s="40"/>
      <c r="F27" s="40"/>
      <c r="G27" s="40"/>
      <c r="H27" s="40"/>
      <c r="I27" s="40"/>
      <c r="J27" s="47"/>
      <c r="K27" s="47"/>
    </row>
    <row r="28" spans="1:11">
      <c r="A28" s="6">
        <v>17</v>
      </c>
      <c r="B28" s="46" t="s">
        <v>10</v>
      </c>
      <c r="C28" s="40"/>
      <c r="E28" s="40"/>
      <c r="F28" s="40"/>
      <c r="G28" s="40"/>
      <c r="H28" s="40"/>
      <c r="I28" s="40"/>
      <c r="J28" s="47"/>
      <c r="K28" s="47"/>
    </row>
    <row r="29" spans="1:11" s="40" customFormat="1">
      <c r="A29" s="48"/>
      <c r="C29" s="46"/>
      <c r="J29" s="47"/>
      <c r="K29" s="47"/>
    </row>
    <row r="30" spans="1:11">
      <c r="A30" s="60" t="s">
        <v>140</v>
      </c>
      <c r="C30" s="77" t="s">
        <v>0</v>
      </c>
      <c r="D30" s="6" t="s">
        <v>3</v>
      </c>
      <c r="E30" s="6" t="s">
        <v>4</v>
      </c>
      <c r="F30" s="6" t="s">
        <v>2</v>
      </c>
      <c r="G30" s="6" t="s">
        <v>2</v>
      </c>
      <c r="H30" s="6" t="s">
        <v>2</v>
      </c>
      <c r="J30" s="6" t="s">
        <v>2</v>
      </c>
    </row>
    <row r="31" spans="1:11">
      <c r="A31" s="8" t="s">
        <v>141</v>
      </c>
      <c r="C31" s="6" t="s">
        <v>2</v>
      </c>
      <c r="D31" s="6"/>
      <c r="E31" s="6" t="s">
        <v>5</v>
      </c>
      <c r="F31" s="6" t="s">
        <v>8</v>
      </c>
      <c r="G31" s="6" t="s">
        <v>6</v>
      </c>
      <c r="H31" s="6" t="s">
        <v>7</v>
      </c>
      <c r="J31" s="6" t="s">
        <v>9</v>
      </c>
    </row>
    <row r="32" spans="1:11">
      <c r="A32" s="6"/>
      <c r="C32" s="4"/>
      <c r="D32" s="5"/>
      <c r="E32" s="5"/>
      <c r="F32" s="5"/>
      <c r="G32" s="5"/>
      <c r="H32" s="5"/>
      <c r="J32" s="5"/>
    </row>
    <row r="33" spans="1:10">
      <c r="A33" s="6">
        <v>18</v>
      </c>
      <c r="C33">
        <v>13384</v>
      </c>
      <c r="D33">
        <v>285</v>
      </c>
      <c r="E33">
        <v>209</v>
      </c>
      <c r="G33">
        <v>3733</v>
      </c>
      <c r="H33">
        <v>9032</v>
      </c>
    </row>
    <row r="34" spans="1:10">
      <c r="A34" s="6">
        <v>19</v>
      </c>
      <c r="C34" s="7" t="s">
        <v>36</v>
      </c>
      <c r="D34">
        <v>2</v>
      </c>
      <c r="E34">
        <v>161</v>
      </c>
      <c r="F34">
        <v>667</v>
      </c>
      <c r="G34">
        <v>3644</v>
      </c>
      <c r="H34" s="44" t="s">
        <v>190</v>
      </c>
    </row>
    <row r="35" spans="1:10">
      <c r="A35" s="6">
        <v>20</v>
      </c>
      <c r="C35">
        <v>13585</v>
      </c>
      <c r="D35">
        <v>534</v>
      </c>
      <c r="E35">
        <v>174</v>
      </c>
      <c r="F35">
        <v>166</v>
      </c>
      <c r="G35">
        <v>3978</v>
      </c>
      <c r="H35" s="44" t="s">
        <v>192</v>
      </c>
      <c r="J35">
        <v>150</v>
      </c>
    </row>
    <row r="36" spans="1:10">
      <c r="A36" s="6">
        <v>21</v>
      </c>
      <c r="B36" s="49" t="s">
        <v>11</v>
      </c>
      <c r="C36" s="49"/>
      <c r="E36" s="40"/>
      <c r="F36" s="40"/>
      <c r="G36" s="49"/>
      <c r="H36" s="40"/>
      <c r="J36" s="49"/>
    </row>
    <row r="37" spans="1:10">
      <c r="A37" s="6">
        <v>22</v>
      </c>
      <c r="C37">
        <v>13598</v>
      </c>
      <c r="D37">
        <v>313</v>
      </c>
      <c r="E37">
        <v>300</v>
      </c>
      <c r="F37">
        <v>965</v>
      </c>
      <c r="G37">
        <v>3754</v>
      </c>
      <c r="H37">
        <v>9230</v>
      </c>
      <c r="J37">
        <v>149</v>
      </c>
    </row>
    <row r="38" spans="1:10">
      <c r="A38" s="6">
        <v>23</v>
      </c>
      <c r="D38">
        <v>35</v>
      </c>
      <c r="E38">
        <v>168</v>
      </c>
      <c r="F38">
        <v>463</v>
      </c>
      <c r="G38">
        <v>3654</v>
      </c>
      <c r="H38">
        <v>9199</v>
      </c>
      <c r="J38">
        <v>149</v>
      </c>
    </row>
    <row r="39" spans="1:10">
      <c r="A39" s="6">
        <v>24</v>
      </c>
      <c r="C39">
        <v>13543</v>
      </c>
      <c r="D39">
        <v>24</v>
      </c>
      <c r="E39">
        <v>244</v>
      </c>
      <c r="F39">
        <v>491</v>
      </c>
      <c r="G39">
        <v>3532</v>
      </c>
      <c r="H39">
        <v>8175</v>
      </c>
      <c r="J39">
        <v>149</v>
      </c>
    </row>
    <row r="40" spans="1:10">
      <c r="A40" s="6">
        <v>25</v>
      </c>
      <c r="C40">
        <v>14023</v>
      </c>
      <c r="D40">
        <v>960</v>
      </c>
      <c r="E40">
        <v>180</v>
      </c>
      <c r="F40">
        <v>458</v>
      </c>
      <c r="G40">
        <v>4347</v>
      </c>
      <c r="H40">
        <v>8147</v>
      </c>
      <c r="J40">
        <v>154</v>
      </c>
    </row>
    <row r="41" spans="1:10">
      <c r="A41" s="6">
        <v>26</v>
      </c>
      <c r="C41">
        <v>13911</v>
      </c>
      <c r="D41">
        <v>81</v>
      </c>
      <c r="E41">
        <v>193</v>
      </c>
      <c r="F41">
        <v>456</v>
      </c>
      <c r="G41">
        <v>4218</v>
      </c>
      <c r="H41">
        <v>8172</v>
      </c>
      <c r="J41">
        <v>151</v>
      </c>
    </row>
    <row r="42" spans="1:10">
      <c r="A42" s="6">
        <v>27</v>
      </c>
      <c r="C42">
        <v>13173</v>
      </c>
      <c r="D42">
        <v>121</v>
      </c>
      <c r="E42">
        <v>159</v>
      </c>
      <c r="F42">
        <v>456</v>
      </c>
      <c r="G42">
        <v>4135</v>
      </c>
      <c r="H42">
        <v>8240</v>
      </c>
      <c r="J42">
        <v>154</v>
      </c>
    </row>
    <row r="43" spans="1:10">
      <c r="A43" s="6">
        <v>28</v>
      </c>
      <c r="B43" s="49" t="s">
        <v>11</v>
      </c>
      <c r="C43" s="49"/>
      <c r="E43" s="40"/>
      <c r="F43" s="40"/>
      <c r="G43" s="49"/>
      <c r="H43" s="40"/>
      <c r="J43" s="49"/>
    </row>
    <row r="44" spans="1:10">
      <c r="A44" s="6">
        <v>29</v>
      </c>
      <c r="C44">
        <v>17726</v>
      </c>
      <c r="D44">
        <v>1005</v>
      </c>
      <c r="E44">
        <v>152</v>
      </c>
      <c r="F44" s="7" t="s">
        <v>37</v>
      </c>
      <c r="G44">
        <v>5036</v>
      </c>
      <c r="H44">
        <v>8198</v>
      </c>
      <c r="J44">
        <v>157</v>
      </c>
    </row>
    <row r="45" spans="1:10">
      <c r="A45" s="6">
        <v>30</v>
      </c>
      <c r="C45">
        <v>17672</v>
      </c>
      <c r="D45">
        <v>10</v>
      </c>
      <c r="E45">
        <v>94</v>
      </c>
      <c r="F45">
        <v>455</v>
      </c>
      <c r="G45">
        <v>4957</v>
      </c>
      <c r="H45">
        <v>8194</v>
      </c>
      <c r="J45">
        <v>154</v>
      </c>
    </row>
    <row r="48" spans="1:10">
      <c r="A48" s="58" t="s">
        <v>133</v>
      </c>
      <c r="B48" s="53" t="s">
        <v>120</v>
      </c>
      <c r="C48" s="53" t="s">
        <v>2</v>
      </c>
      <c r="D48" s="53"/>
      <c r="E48" s="53"/>
      <c r="F48" s="87" t="s">
        <v>125</v>
      </c>
      <c r="G48" s="88"/>
      <c r="H48" s="88"/>
      <c r="I48" s="88"/>
      <c r="J48" s="84"/>
    </row>
    <row r="49" spans="1:10">
      <c r="A49" s="54" t="s">
        <v>142</v>
      </c>
      <c r="B49" s="55" t="s">
        <v>121</v>
      </c>
      <c r="C49" s="55" t="s">
        <v>127</v>
      </c>
      <c r="D49" s="55" t="s">
        <v>3</v>
      </c>
      <c r="E49" s="55" t="s">
        <v>4</v>
      </c>
      <c r="F49" s="55" t="s">
        <v>8</v>
      </c>
      <c r="G49" s="55" t="s">
        <v>6</v>
      </c>
      <c r="H49" s="55" t="s">
        <v>7</v>
      </c>
      <c r="I49" s="55"/>
      <c r="J49" s="55" t="s">
        <v>9</v>
      </c>
    </row>
    <row r="50" spans="1:10">
      <c r="A50" s="57" t="s">
        <v>123</v>
      </c>
      <c r="B50" s="55"/>
      <c r="C50" s="55">
        <f>MIN($C$12:$C$45)</f>
        <v>13173</v>
      </c>
      <c r="D50" s="55">
        <f>SMALL($D$12:$D$45,COUNTIF($D$12:$D$45,0)+1)</f>
        <v>2</v>
      </c>
      <c r="E50" s="55">
        <f>SMALL($E$12:$E$45,COUNTIF($E$12:$E$45,0)+1)</f>
        <v>82</v>
      </c>
      <c r="F50" s="55">
        <v>166</v>
      </c>
      <c r="G50" s="55">
        <f>SMALL($G$12:$G$45,COUNTIF($G$12:$G$45,0)+1)</f>
        <v>3308</v>
      </c>
      <c r="H50" s="55">
        <f>SMALL($H$12:$H$45,COUNTIF($H$12:$H$45,0)+1)</f>
        <v>8147</v>
      </c>
      <c r="I50" s="55"/>
      <c r="J50" s="55">
        <f>SMALL($J$12:$J$45,COUNTIF($J$12:$J$45,0)+1)</f>
        <v>113</v>
      </c>
    </row>
    <row r="51" spans="1:10">
      <c r="A51" s="57" t="s">
        <v>124</v>
      </c>
      <c r="B51" s="55"/>
      <c r="C51" s="55">
        <f>MAX($C$12:$C$45)</f>
        <v>17726</v>
      </c>
      <c r="D51" s="55">
        <f>MAX($D$12:$D$45)</f>
        <v>1063</v>
      </c>
      <c r="E51" s="55">
        <f>MAX($E$12:$E$45)</f>
        <v>300</v>
      </c>
      <c r="F51" s="55">
        <f>MAX($F$33:$F$45)</f>
        <v>965</v>
      </c>
      <c r="G51" s="55">
        <f>MAX($G$12:$G$45)</f>
        <v>5036</v>
      </c>
      <c r="H51" s="55">
        <f>MAX($H$12:$H$45)</f>
        <v>10057</v>
      </c>
      <c r="I51" s="55"/>
      <c r="J51" s="55">
        <f>MAX($J$12:$J$45)</f>
        <v>157</v>
      </c>
    </row>
    <row r="52" spans="1:10">
      <c r="A52" s="59" t="s">
        <v>118</v>
      </c>
      <c r="B52" s="55"/>
      <c r="C52" s="56">
        <f>SUM($C$12:$C$45)/18</f>
        <v>14300.388888888889</v>
      </c>
      <c r="D52" s="56">
        <f>SUM($D$12:$D$45)/$B$53</f>
        <v>285.68421052631578</v>
      </c>
      <c r="E52" s="56">
        <f>SUM($E$12:$E$45)/$B$53</f>
        <v>169.94736842105263</v>
      </c>
      <c r="F52" s="56">
        <f>SUM(SUM($F$33:$F$43)+F45)/9</f>
        <v>508.55555555555554</v>
      </c>
      <c r="G52" s="56">
        <f>SUM($G$12:$G$45)/$B$53</f>
        <v>4150.4736842105267</v>
      </c>
      <c r="H52" s="56">
        <f>SUM($H$12:$H$45)/17</f>
        <v>9034.823529411764</v>
      </c>
      <c r="I52" s="56"/>
      <c r="J52" s="56">
        <f>SUM(SUM($J$12:$J$17)+SUM($J$19:$J$45))/16</f>
        <v>149.875</v>
      </c>
    </row>
    <row r="53" spans="1:10">
      <c r="A53" s="59" t="s">
        <v>2</v>
      </c>
      <c r="B53" s="59">
        <v>19</v>
      </c>
      <c r="C53" s="59"/>
      <c r="D53" s="59">
        <f>SUM($D$12:$D$45)</f>
        <v>5428</v>
      </c>
      <c r="E53" s="59">
        <f>SUM($E$12:$E$45)</f>
        <v>3229</v>
      </c>
      <c r="F53" s="59"/>
      <c r="G53" s="59"/>
      <c r="H53" s="59"/>
      <c r="I53" s="59"/>
      <c r="J53" s="59"/>
    </row>
  </sheetData>
  <mergeCells count="2">
    <mergeCell ref="F48:J48"/>
    <mergeCell ref="C7:F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workbookViewId="0">
      <selection activeCell="C10" sqref="C10"/>
    </sheetView>
  </sheetViews>
  <sheetFormatPr defaultRowHeight="14.4"/>
  <cols>
    <col min="1" max="1" width="11.77734375" customWidth="1"/>
    <col min="4" max="4" width="12" bestFit="1" customWidth="1"/>
    <col min="5" max="5" width="12.6640625" customWidth="1"/>
  </cols>
  <sheetData>
    <row r="1" spans="1:10">
      <c r="A1" s="40" t="s">
        <v>144</v>
      </c>
      <c r="E1" t="s">
        <v>38</v>
      </c>
    </row>
    <row r="3" spans="1:10" s="40" customFormat="1">
      <c r="A3" s="40" t="s">
        <v>117</v>
      </c>
      <c r="C3" s="40" t="s">
        <v>114</v>
      </c>
    </row>
    <row r="4" spans="1:10" s="40" customFormat="1"/>
    <row r="5" spans="1:10" s="40" customFormat="1">
      <c r="A5" s="40" t="s">
        <v>116</v>
      </c>
      <c r="C5" s="40" t="s">
        <v>103</v>
      </c>
    </row>
    <row r="7" spans="1:10">
      <c r="C7" s="90" t="s">
        <v>39</v>
      </c>
      <c r="D7" s="90"/>
      <c r="E7" s="90"/>
    </row>
    <row r="9" spans="1:10">
      <c r="A9" s="1" t="s">
        <v>40</v>
      </c>
      <c r="B9" s="40" t="s">
        <v>115</v>
      </c>
      <c r="C9" s="77" t="s">
        <v>0</v>
      </c>
      <c r="D9" s="6" t="s">
        <v>3</v>
      </c>
      <c r="E9" s="6" t="s">
        <v>4</v>
      </c>
      <c r="F9" s="6" t="s">
        <v>2</v>
      </c>
      <c r="G9" s="6" t="s">
        <v>2</v>
      </c>
      <c r="H9" s="6" t="s">
        <v>2</v>
      </c>
      <c r="I9" s="6" t="s">
        <v>2</v>
      </c>
    </row>
    <row r="10" spans="1:10">
      <c r="A10" s="2" t="s">
        <v>1</v>
      </c>
      <c r="C10" s="48" t="s">
        <v>2</v>
      </c>
      <c r="D10" s="6"/>
      <c r="E10" s="6" t="s">
        <v>5</v>
      </c>
      <c r="F10" s="6" t="s">
        <v>8</v>
      </c>
      <c r="G10" s="6" t="s">
        <v>6</v>
      </c>
      <c r="H10" s="6" t="s">
        <v>7</v>
      </c>
      <c r="I10" s="6" t="s">
        <v>9</v>
      </c>
    </row>
    <row r="11" spans="1:10">
      <c r="A11" s="6"/>
    </row>
    <row r="12" spans="1:10">
      <c r="A12" s="6">
        <v>1</v>
      </c>
      <c r="B12" s="46" t="s">
        <v>10</v>
      </c>
      <c r="C12" s="40"/>
      <c r="E12" s="40"/>
      <c r="F12" s="40"/>
      <c r="G12" s="40"/>
      <c r="H12" s="40"/>
      <c r="I12" s="40"/>
      <c r="J12" s="47"/>
    </row>
    <row r="13" spans="1:10">
      <c r="A13" s="6">
        <v>2</v>
      </c>
      <c r="B13" s="46" t="s">
        <v>10</v>
      </c>
      <c r="C13" s="40"/>
      <c r="E13" s="40"/>
      <c r="F13" s="40"/>
      <c r="G13" s="40"/>
      <c r="H13" s="40"/>
      <c r="I13" s="40"/>
      <c r="J13" s="47"/>
    </row>
    <row r="14" spans="1:10">
      <c r="A14" s="6">
        <v>3</v>
      </c>
      <c r="C14" s="44" t="s">
        <v>145</v>
      </c>
      <c r="D14">
        <v>330</v>
      </c>
      <c r="E14">
        <v>138</v>
      </c>
      <c r="F14">
        <v>455</v>
      </c>
      <c r="G14">
        <v>6241</v>
      </c>
      <c r="H14">
        <v>8289</v>
      </c>
      <c r="I14">
        <v>154</v>
      </c>
    </row>
    <row r="15" spans="1:10">
      <c r="A15" s="6">
        <v>4</v>
      </c>
      <c r="B15" s="46" t="s">
        <v>10</v>
      </c>
      <c r="C15" s="40"/>
      <c r="E15" s="40"/>
      <c r="F15" s="40"/>
      <c r="G15" s="40"/>
      <c r="H15" s="40"/>
      <c r="I15" s="40"/>
      <c r="J15" s="47"/>
    </row>
    <row r="16" spans="1:10">
      <c r="A16" s="6">
        <v>5</v>
      </c>
      <c r="B16" s="49" t="s">
        <v>11</v>
      </c>
      <c r="C16" s="49"/>
      <c r="E16" s="40"/>
      <c r="F16" s="40"/>
      <c r="G16" s="40"/>
      <c r="H16" s="49"/>
      <c r="I16" s="40"/>
      <c r="J16" s="49"/>
    </row>
    <row r="17" spans="1:10">
      <c r="A17" s="6">
        <v>6</v>
      </c>
      <c r="B17" s="46" t="s">
        <v>10</v>
      </c>
      <c r="C17" s="40"/>
      <c r="E17" s="40"/>
      <c r="F17" s="40"/>
      <c r="G17" s="40"/>
      <c r="H17" s="40"/>
      <c r="I17" s="40"/>
      <c r="J17" s="47"/>
    </row>
    <row r="18" spans="1:10">
      <c r="A18" s="6">
        <v>7</v>
      </c>
      <c r="C18" s="44" t="s">
        <v>146</v>
      </c>
      <c r="D18">
        <v>367</v>
      </c>
      <c r="E18">
        <v>111</v>
      </c>
      <c r="F18">
        <v>464</v>
      </c>
      <c r="G18">
        <v>6211</v>
      </c>
      <c r="H18">
        <v>8309</v>
      </c>
      <c r="I18" s="7">
        <v>158</v>
      </c>
    </row>
    <row r="19" spans="1:10">
      <c r="A19" s="6">
        <v>8</v>
      </c>
      <c r="C19" s="44" t="s">
        <v>147</v>
      </c>
      <c r="D19">
        <v>85</v>
      </c>
      <c r="E19">
        <v>841</v>
      </c>
      <c r="F19">
        <v>464</v>
      </c>
      <c r="G19" s="44" t="s">
        <v>148</v>
      </c>
      <c r="H19" s="44" t="s">
        <v>149</v>
      </c>
      <c r="I19" s="44" t="s">
        <v>150</v>
      </c>
    </row>
    <row r="20" spans="1:10">
      <c r="A20" s="6">
        <v>9</v>
      </c>
      <c r="B20" s="46" t="s">
        <v>10</v>
      </c>
      <c r="C20" s="40"/>
      <c r="E20" s="40"/>
      <c r="F20" s="40"/>
      <c r="G20" s="40"/>
      <c r="H20" s="40"/>
      <c r="I20" s="40"/>
      <c r="J20" s="47"/>
    </row>
    <row r="21" spans="1:10">
      <c r="A21" s="6">
        <v>10</v>
      </c>
      <c r="C21">
        <v>16368</v>
      </c>
      <c r="D21">
        <v>5</v>
      </c>
      <c r="E21">
        <v>129</v>
      </c>
      <c r="F21">
        <v>459</v>
      </c>
      <c r="G21">
        <v>5998</v>
      </c>
      <c r="H21">
        <v>7676</v>
      </c>
      <c r="I21">
        <v>153</v>
      </c>
    </row>
    <row r="22" spans="1:10">
      <c r="A22" s="6">
        <v>11</v>
      </c>
      <c r="C22">
        <v>16308</v>
      </c>
      <c r="D22">
        <v>97</v>
      </c>
      <c r="E22">
        <v>157</v>
      </c>
      <c r="F22">
        <v>458</v>
      </c>
      <c r="G22">
        <v>5876</v>
      </c>
      <c r="H22">
        <v>7744</v>
      </c>
      <c r="I22">
        <v>153</v>
      </c>
    </row>
    <row r="23" spans="1:10">
      <c r="A23" s="6">
        <v>12</v>
      </c>
      <c r="B23" s="49" t="s">
        <v>11</v>
      </c>
      <c r="C23" s="49"/>
      <c r="E23" s="40"/>
      <c r="F23" s="40"/>
      <c r="G23" s="40"/>
      <c r="H23" s="49"/>
      <c r="I23" s="40"/>
      <c r="J23" s="49"/>
    </row>
    <row r="24" spans="1:10">
      <c r="A24" s="6">
        <v>13</v>
      </c>
      <c r="C24">
        <v>16277</v>
      </c>
      <c r="D24">
        <v>194</v>
      </c>
      <c r="E24">
        <v>225</v>
      </c>
      <c r="F24">
        <v>455</v>
      </c>
      <c r="G24">
        <v>5882</v>
      </c>
      <c r="H24">
        <v>7711</v>
      </c>
      <c r="I24">
        <v>153</v>
      </c>
    </row>
    <row r="25" spans="1:10">
      <c r="A25" s="6">
        <v>14</v>
      </c>
      <c r="B25" s="46" t="s">
        <v>10</v>
      </c>
      <c r="C25" s="40"/>
      <c r="E25" s="40"/>
      <c r="F25" s="40"/>
      <c r="G25" s="40"/>
      <c r="H25" s="40"/>
      <c r="I25" s="40"/>
      <c r="J25" s="47"/>
    </row>
    <row r="26" spans="1:10">
      <c r="A26" s="6">
        <v>15</v>
      </c>
      <c r="C26">
        <v>16313</v>
      </c>
      <c r="D26">
        <v>3</v>
      </c>
      <c r="E26">
        <v>105</v>
      </c>
      <c r="F26">
        <v>453</v>
      </c>
      <c r="G26">
        <v>5709</v>
      </c>
      <c r="H26">
        <v>7973</v>
      </c>
      <c r="I26">
        <v>153</v>
      </c>
    </row>
    <row r="27" spans="1:10">
      <c r="A27" s="6">
        <v>16</v>
      </c>
      <c r="C27" s="7" t="s">
        <v>41</v>
      </c>
      <c r="D27" s="7" t="s">
        <v>42</v>
      </c>
      <c r="E27">
        <v>149</v>
      </c>
      <c r="F27">
        <v>453</v>
      </c>
      <c r="G27" s="7" t="s">
        <v>43</v>
      </c>
      <c r="H27" s="7" t="s">
        <v>44</v>
      </c>
    </row>
    <row r="28" spans="1:10">
      <c r="A28" s="6">
        <v>17</v>
      </c>
      <c r="C28">
        <v>16848</v>
      </c>
      <c r="D28">
        <v>732</v>
      </c>
      <c r="E28">
        <v>130</v>
      </c>
      <c r="F28">
        <v>452</v>
      </c>
      <c r="G28">
        <v>6162</v>
      </c>
      <c r="H28">
        <v>8026</v>
      </c>
      <c r="I28">
        <v>153</v>
      </c>
    </row>
    <row r="29" spans="1:10">
      <c r="A29" s="6">
        <v>18</v>
      </c>
      <c r="C29">
        <v>17902</v>
      </c>
      <c r="D29">
        <v>1162</v>
      </c>
      <c r="E29">
        <v>108</v>
      </c>
      <c r="F29">
        <v>449</v>
      </c>
      <c r="G29">
        <v>7804</v>
      </c>
      <c r="H29">
        <v>8159</v>
      </c>
      <c r="I29">
        <v>153</v>
      </c>
    </row>
    <row r="30" spans="1:10">
      <c r="A30" s="6">
        <v>19</v>
      </c>
      <c r="B30" s="49" t="s">
        <v>11</v>
      </c>
      <c r="C30" s="49"/>
      <c r="E30" s="40"/>
      <c r="F30" s="40"/>
      <c r="G30" s="40"/>
      <c r="H30" s="49"/>
      <c r="I30" s="40"/>
      <c r="J30" s="49"/>
    </row>
    <row r="31" spans="1:10">
      <c r="A31" s="6">
        <v>20</v>
      </c>
      <c r="C31">
        <v>18526</v>
      </c>
      <c r="D31">
        <v>879</v>
      </c>
      <c r="E31">
        <v>255</v>
      </c>
      <c r="F31">
        <v>452</v>
      </c>
      <c r="G31" s="7" t="s">
        <v>45</v>
      </c>
      <c r="H31">
        <v>8087</v>
      </c>
      <c r="I31">
        <v>153</v>
      </c>
    </row>
    <row r="32" spans="1:10">
      <c r="A32" s="6">
        <v>21</v>
      </c>
      <c r="C32">
        <v>18450</v>
      </c>
      <c r="D32">
        <v>74</v>
      </c>
      <c r="E32">
        <v>150</v>
      </c>
      <c r="F32">
        <v>451</v>
      </c>
      <c r="G32">
        <v>7702</v>
      </c>
      <c r="H32">
        <v>8117</v>
      </c>
      <c r="I32">
        <v>153</v>
      </c>
    </row>
    <row r="33" spans="1:10">
      <c r="A33" s="6">
        <v>22</v>
      </c>
      <c r="C33">
        <v>18963</v>
      </c>
      <c r="D33">
        <v>641</v>
      </c>
      <c r="E33">
        <v>128</v>
      </c>
      <c r="F33">
        <v>451</v>
      </c>
      <c r="G33">
        <v>8123</v>
      </c>
      <c r="H33">
        <v>8219</v>
      </c>
      <c r="I33">
        <v>153</v>
      </c>
    </row>
    <row r="34" spans="1:10">
      <c r="A34" s="6">
        <v>23</v>
      </c>
      <c r="C34" s="7" t="s">
        <v>46</v>
      </c>
      <c r="D34">
        <v>488</v>
      </c>
      <c r="E34">
        <v>139</v>
      </c>
      <c r="F34">
        <v>450</v>
      </c>
      <c r="G34">
        <v>8511</v>
      </c>
      <c r="H34">
        <v>8185</v>
      </c>
      <c r="I34" s="7" t="s">
        <v>47</v>
      </c>
    </row>
    <row r="35" spans="1:10">
      <c r="A35" s="6">
        <v>24</v>
      </c>
      <c r="C35">
        <v>19717</v>
      </c>
      <c r="D35">
        <v>555</v>
      </c>
      <c r="E35">
        <v>140</v>
      </c>
      <c r="F35">
        <v>449</v>
      </c>
      <c r="G35">
        <v>8863</v>
      </c>
      <c r="H35">
        <v>8245</v>
      </c>
      <c r="I35">
        <v>153</v>
      </c>
    </row>
    <row r="36" spans="1:10">
      <c r="A36" s="6">
        <v>25</v>
      </c>
      <c r="B36" s="46" t="s">
        <v>10</v>
      </c>
      <c r="C36" s="40"/>
      <c r="E36" s="40"/>
      <c r="F36" s="40"/>
      <c r="G36" s="40"/>
      <c r="H36" s="40"/>
      <c r="I36" s="40"/>
      <c r="J36" s="47"/>
    </row>
    <row r="37" spans="1:10">
      <c r="A37" s="6">
        <v>26</v>
      </c>
      <c r="B37" s="49" t="s">
        <v>11</v>
      </c>
      <c r="C37" s="49"/>
      <c r="E37" s="40"/>
      <c r="F37" s="40"/>
      <c r="G37" s="40"/>
      <c r="H37" s="49"/>
      <c r="I37" s="40"/>
      <c r="J37" s="49"/>
    </row>
    <row r="38" spans="1:10">
      <c r="A38" s="6">
        <v>27</v>
      </c>
      <c r="C38">
        <v>21038</v>
      </c>
      <c r="D38">
        <v>958</v>
      </c>
      <c r="E38">
        <v>335</v>
      </c>
      <c r="F38">
        <v>444</v>
      </c>
      <c r="G38">
        <v>10232</v>
      </c>
      <c r="H38">
        <v>8200</v>
      </c>
      <c r="I38">
        <v>153</v>
      </c>
    </row>
    <row r="39" spans="1:10">
      <c r="A39" s="6">
        <v>28</v>
      </c>
      <c r="C39">
        <v>20914</v>
      </c>
      <c r="D39">
        <v>69</v>
      </c>
      <c r="E39">
        <v>193</v>
      </c>
      <c r="F39">
        <v>443</v>
      </c>
      <c r="G39">
        <v>10082</v>
      </c>
      <c r="H39">
        <v>8233</v>
      </c>
      <c r="I39">
        <v>153</v>
      </c>
    </row>
    <row r="40" spans="1:10">
      <c r="A40" s="6">
        <v>29</v>
      </c>
      <c r="C40">
        <v>21163</v>
      </c>
      <c r="D40">
        <v>477</v>
      </c>
      <c r="E40">
        <v>228</v>
      </c>
      <c r="F40">
        <v>842</v>
      </c>
      <c r="G40">
        <v>10379</v>
      </c>
      <c r="H40">
        <v>8189</v>
      </c>
      <c r="I40">
        <v>153</v>
      </c>
    </row>
    <row r="41" spans="1:10">
      <c r="A41" s="6">
        <v>30</v>
      </c>
      <c r="C41">
        <v>21327</v>
      </c>
      <c r="D41">
        <v>280</v>
      </c>
      <c r="E41">
        <v>116</v>
      </c>
      <c r="F41">
        <v>440</v>
      </c>
      <c r="G41">
        <v>10535</v>
      </c>
      <c r="H41" s="7" t="s">
        <v>48</v>
      </c>
      <c r="I41">
        <v>153</v>
      </c>
    </row>
    <row r="42" spans="1:10">
      <c r="A42" s="6">
        <v>31</v>
      </c>
      <c r="C42">
        <v>21220</v>
      </c>
      <c r="D42">
        <v>0</v>
      </c>
      <c r="E42">
        <v>107</v>
      </c>
      <c r="F42">
        <v>439</v>
      </c>
      <c r="G42">
        <v>10455</v>
      </c>
      <c r="H42">
        <v>8184</v>
      </c>
      <c r="I42">
        <v>153</v>
      </c>
    </row>
    <row r="44" spans="1:10">
      <c r="A44" s="58" t="s">
        <v>133</v>
      </c>
      <c r="B44" s="53" t="s">
        <v>120</v>
      </c>
      <c r="C44" s="53" t="s">
        <v>2</v>
      </c>
      <c r="D44" s="53"/>
      <c r="E44" s="53"/>
      <c r="F44" s="87" t="s">
        <v>125</v>
      </c>
      <c r="G44" s="88"/>
      <c r="H44" s="88"/>
      <c r="I44" s="89"/>
    </row>
    <row r="45" spans="1:10">
      <c r="A45" s="54" t="s">
        <v>151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8</v>
      </c>
      <c r="G45" s="55" t="s">
        <v>6</v>
      </c>
      <c r="H45" s="55" t="s">
        <v>7</v>
      </c>
      <c r="I45" s="55" t="s">
        <v>9</v>
      </c>
    </row>
    <row r="46" spans="1:10">
      <c r="A46" s="57" t="s">
        <v>123</v>
      </c>
      <c r="B46" s="55"/>
      <c r="C46" s="55">
        <f>MIN($C$12:$C$42)</f>
        <v>16277</v>
      </c>
      <c r="D46" s="55">
        <f>SMALL($D$12:$D$42,COUNTIF($D$12:$D$42,0)+1)</f>
        <v>3</v>
      </c>
      <c r="E46" s="55">
        <f>SMALL($E$12:$E$42,COUNTIF($E$12:$E$42,0)+1)</f>
        <v>105</v>
      </c>
      <c r="F46" s="55">
        <f>SMALL($F$12:$F$42,COUNTIF($F$12:$F$42,0)+1)</f>
        <v>439</v>
      </c>
      <c r="G46" s="55">
        <f>SMALL($G$12:$G$42,COUNTIF($G$12:$G$42,0)+1)</f>
        <v>5709</v>
      </c>
      <c r="H46" s="55">
        <f>SMALL($H$12:$H$42,COUNTIF($H$12:$H$42,0)+1)</f>
        <v>7676</v>
      </c>
      <c r="I46" s="55">
        <f>SMALL($I$12:$I$42,COUNTIF($I$12:$I$42,0)+1)</f>
        <v>153</v>
      </c>
    </row>
    <row r="47" spans="1:10">
      <c r="A47" s="57" t="s">
        <v>124</v>
      </c>
      <c r="B47" s="55"/>
      <c r="C47" s="55">
        <f>MAX($C$12:$C$42)</f>
        <v>21327</v>
      </c>
      <c r="D47" s="55">
        <f>MAX($D$12:$D$42)</f>
        <v>1162</v>
      </c>
      <c r="E47" s="55">
        <f>MAX($E$12:$E$42)</f>
        <v>841</v>
      </c>
      <c r="F47" s="55">
        <f>MAX($F$12:$F$42)</f>
        <v>842</v>
      </c>
      <c r="G47" s="55">
        <f>MAX($G$12:$G$42)</f>
        <v>10535</v>
      </c>
      <c r="H47" s="55">
        <f>MAX($H$12:$H$42)</f>
        <v>8309</v>
      </c>
      <c r="I47" s="55">
        <f>MAX($I$12:$I$42)</f>
        <v>158</v>
      </c>
    </row>
    <row r="48" spans="1:10">
      <c r="A48" s="59" t="s">
        <v>118</v>
      </c>
      <c r="B48" s="55"/>
      <c r="C48" s="56">
        <f>SUM($C$12:$C$42)/15</f>
        <v>18755.599999999999</v>
      </c>
      <c r="D48" s="56">
        <f>SUM($D$12:$D$42)/19</f>
        <v>389.26315789473682</v>
      </c>
      <c r="E48" s="56">
        <f>SUM($E$12:$E$42)/$B$49</f>
        <v>194.2</v>
      </c>
      <c r="F48" s="56">
        <f>SUM($F$12:$F$42)/$B$49</f>
        <v>471.15</v>
      </c>
      <c r="G48" s="56">
        <f>SUM(SUM($G$12:$G$18)+SUM(G20:G26)+SUM(G28:G30)+SUM(G32:G42))/17</f>
        <v>7927.3529411764703</v>
      </c>
      <c r="H48" s="56">
        <f>SUM($H$12:$H$42)/17</f>
        <v>8090.9411764705883</v>
      </c>
      <c r="I48" s="56">
        <f>SUM($I$12:$I$42)/18</f>
        <v>144.83333333333334</v>
      </c>
    </row>
    <row r="49" spans="1:9">
      <c r="A49" s="59" t="s">
        <v>2</v>
      </c>
      <c r="B49" s="59">
        <v>20</v>
      </c>
      <c r="C49" s="59"/>
      <c r="D49" s="59">
        <f>SUM($D$12:$D$42)</f>
        <v>7396</v>
      </c>
      <c r="E49" s="59">
        <f>SUM($E$12:$E$42)</f>
        <v>3884</v>
      </c>
      <c r="F49" s="59"/>
      <c r="G49" s="59"/>
      <c r="H49" s="59"/>
      <c r="I49" s="59"/>
    </row>
  </sheetData>
  <mergeCells count="2">
    <mergeCell ref="F44:I44"/>
    <mergeCell ref="C7:E7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C10" sqref="C10"/>
    </sheetView>
  </sheetViews>
  <sheetFormatPr defaultRowHeight="14.4"/>
  <cols>
    <col min="1" max="1" width="14.109375" customWidth="1"/>
    <col min="4" max="4" width="12" bestFit="1" customWidth="1"/>
    <col min="5" max="5" width="12" customWidth="1"/>
  </cols>
  <sheetData>
    <row r="1" spans="1:9">
      <c r="A1" s="40" t="s">
        <v>152</v>
      </c>
      <c r="E1" t="s">
        <v>49</v>
      </c>
    </row>
    <row r="3" spans="1:9" s="40" customFormat="1">
      <c r="A3" s="40" t="s">
        <v>117</v>
      </c>
      <c r="C3" s="40" t="s">
        <v>114</v>
      </c>
    </row>
    <row r="4" spans="1:9" s="40" customFormat="1"/>
    <row r="5" spans="1:9" s="40" customFormat="1">
      <c r="A5" s="40" t="s">
        <v>116</v>
      </c>
      <c r="C5" s="40" t="s">
        <v>104</v>
      </c>
    </row>
    <row r="7" spans="1:9">
      <c r="C7" s="90" t="s">
        <v>50</v>
      </c>
      <c r="D7" s="90"/>
      <c r="E7" s="90"/>
      <c r="F7" s="91"/>
    </row>
    <row r="9" spans="1:9">
      <c r="A9" s="1" t="s">
        <v>51</v>
      </c>
      <c r="B9" s="40" t="s">
        <v>115</v>
      </c>
      <c r="C9" s="77" t="s">
        <v>0</v>
      </c>
      <c r="D9" s="6" t="s">
        <v>3</v>
      </c>
      <c r="E9" s="6" t="s">
        <v>4</v>
      </c>
      <c r="F9" s="6" t="s">
        <v>2</v>
      </c>
      <c r="G9" s="6" t="s">
        <v>2</v>
      </c>
      <c r="H9" s="6" t="s">
        <v>2</v>
      </c>
      <c r="I9" s="6" t="s">
        <v>2</v>
      </c>
    </row>
    <row r="10" spans="1:9">
      <c r="A10" s="2" t="s">
        <v>1</v>
      </c>
      <c r="C10" s="48" t="s">
        <v>2</v>
      </c>
      <c r="D10" s="6"/>
      <c r="E10" s="6" t="s">
        <v>5</v>
      </c>
      <c r="F10" s="6" t="s">
        <v>8</v>
      </c>
      <c r="G10" s="6" t="s">
        <v>6</v>
      </c>
      <c r="H10" s="6" t="s">
        <v>7</v>
      </c>
      <c r="I10" s="6" t="s">
        <v>9</v>
      </c>
    </row>
    <row r="11" spans="1:9">
      <c r="A11" s="6"/>
    </row>
    <row r="12" spans="1:9">
      <c r="A12" s="6">
        <v>1</v>
      </c>
      <c r="B12" s="46" t="s">
        <v>10</v>
      </c>
      <c r="C12" s="40"/>
      <c r="E12" s="40"/>
      <c r="F12" s="40"/>
      <c r="G12" s="40"/>
      <c r="H12" s="40"/>
      <c r="I12" s="40"/>
    </row>
    <row r="13" spans="1:9">
      <c r="A13" s="6">
        <v>2</v>
      </c>
      <c r="B13" s="49" t="s">
        <v>11</v>
      </c>
      <c r="C13" s="49"/>
      <c r="E13" s="40"/>
      <c r="F13" s="40"/>
      <c r="G13" s="40"/>
      <c r="H13" s="40"/>
      <c r="I13" s="49"/>
    </row>
    <row r="14" spans="1:9">
      <c r="A14" s="6">
        <v>3</v>
      </c>
      <c r="B14" s="46" t="s">
        <v>10</v>
      </c>
      <c r="C14" s="40"/>
      <c r="E14" s="40"/>
      <c r="F14" s="40"/>
      <c r="G14" s="40"/>
      <c r="H14" s="40"/>
      <c r="I14" s="40"/>
    </row>
    <row r="15" spans="1:9">
      <c r="A15" s="6">
        <v>4</v>
      </c>
      <c r="B15" s="46" t="s">
        <v>10</v>
      </c>
      <c r="C15" s="40"/>
      <c r="E15" s="40"/>
      <c r="F15" s="40"/>
      <c r="G15" s="40"/>
      <c r="H15" s="40"/>
      <c r="I15" s="40"/>
    </row>
    <row r="16" spans="1:9">
      <c r="A16" s="6">
        <v>5</v>
      </c>
      <c r="C16">
        <v>22796</v>
      </c>
      <c r="D16">
        <v>491</v>
      </c>
      <c r="E16">
        <v>138</v>
      </c>
      <c r="F16">
        <v>443</v>
      </c>
      <c r="G16">
        <v>12011</v>
      </c>
      <c r="H16" s="92" t="s">
        <v>154</v>
      </c>
      <c r="I16" s="90"/>
    </row>
    <row r="17" spans="1:9">
      <c r="A17" s="6">
        <v>6</v>
      </c>
      <c r="B17" s="46" t="s">
        <v>10</v>
      </c>
      <c r="C17" s="40"/>
      <c r="E17" s="40"/>
      <c r="F17" s="40"/>
      <c r="G17" s="40"/>
      <c r="H17" s="40"/>
      <c r="I17" s="40"/>
    </row>
    <row r="18" spans="1:9">
      <c r="A18" s="6">
        <v>7</v>
      </c>
      <c r="C18">
        <v>23079</v>
      </c>
      <c r="D18">
        <v>446</v>
      </c>
      <c r="E18">
        <v>126</v>
      </c>
      <c r="F18">
        <v>439</v>
      </c>
      <c r="G18">
        <v>12272</v>
      </c>
      <c r="H18">
        <v>8271</v>
      </c>
      <c r="I18" s="7">
        <v>153</v>
      </c>
    </row>
    <row r="19" spans="1:9">
      <c r="A19" s="6">
        <v>8</v>
      </c>
      <c r="B19" s="46" t="s">
        <v>10</v>
      </c>
      <c r="C19" s="40"/>
      <c r="E19" s="40"/>
      <c r="F19" s="40"/>
      <c r="G19" s="40"/>
      <c r="H19" s="40"/>
      <c r="I19" s="40"/>
    </row>
    <row r="20" spans="1:9">
      <c r="A20" s="6">
        <v>9</v>
      </c>
      <c r="B20" s="49" t="s">
        <v>11</v>
      </c>
      <c r="C20" s="49"/>
      <c r="E20" s="40"/>
      <c r="F20" s="40"/>
      <c r="G20" s="40"/>
      <c r="H20" s="40"/>
      <c r="I20" s="49"/>
    </row>
    <row r="21" spans="1:9">
      <c r="A21" s="6">
        <v>10</v>
      </c>
      <c r="C21">
        <v>23483</v>
      </c>
      <c r="D21">
        <v>469</v>
      </c>
      <c r="E21">
        <v>369</v>
      </c>
      <c r="F21">
        <v>440</v>
      </c>
      <c r="G21">
        <v>12509</v>
      </c>
      <c r="H21">
        <v>8437</v>
      </c>
      <c r="I21">
        <v>158</v>
      </c>
    </row>
    <row r="22" spans="1:9">
      <c r="A22" s="6">
        <v>11</v>
      </c>
      <c r="C22">
        <v>23336</v>
      </c>
      <c r="D22">
        <v>128</v>
      </c>
      <c r="E22">
        <v>275</v>
      </c>
      <c r="F22">
        <v>439</v>
      </c>
      <c r="G22">
        <v>12299</v>
      </c>
      <c r="H22">
        <v>8516</v>
      </c>
      <c r="I22">
        <v>158</v>
      </c>
    </row>
    <row r="23" spans="1:9">
      <c r="A23" s="6">
        <v>12</v>
      </c>
      <c r="C23">
        <v>23204</v>
      </c>
      <c r="D23">
        <v>169</v>
      </c>
      <c r="E23">
        <v>301</v>
      </c>
      <c r="F23">
        <v>438</v>
      </c>
      <c r="G23">
        <v>12242</v>
      </c>
      <c r="H23">
        <v>8461</v>
      </c>
      <c r="I23">
        <v>163</v>
      </c>
    </row>
    <row r="24" spans="1:9">
      <c r="A24" s="6">
        <v>13</v>
      </c>
      <c r="C24">
        <v>23106</v>
      </c>
      <c r="D24">
        <v>151</v>
      </c>
      <c r="E24">
        <v>249</v>
      </c>
      <c r="F24">
        <v>437</v>
      </c>
      <c r="G24">
        <v>12250</v>
      </c>
      <c r="H24">
        <v>8380</v>
      </c>
      <c r="I24">
        <v>163</v>
      </c>
    </row>
    <row r="25" spans="1:9">
      <c r="A25" s="6">
        <v>14</v>
      </c>
      <c r="C25">
        <v>23088</v>
      </c>
      <c r="D25">
        <v>306</v>
      </c>
      <c r="E25">
        <v>424</v>
      </c>
      <c r="F25">
        <v>438</v>
      </c>
      <c r="G25">
        <v>12377</v>
      </c>
      <c r="H25">
        <v>8251</v>
      </c>
      <c r="I25">
        <v>163</v>
      </c>
    </row>
    <row r="26" spans="1:9">
      <c r="A26" s="6">
        <v>15</v>
      </c>
      <c r="C26">
        <v>23306</v>
      </c>
      <c r="D26">
        <v>487</v>
      </c>
      <c r="E26">
        <v>269</v>
      </c>
      <c r="F26">
        <v>441</v>
      </c>
      <c r="G26">
        <v>12453</v>
      </c>
      <c r="H26">
        <v>7414</v>
      </c>
      <c r="I26">
        <v>164</v>
      </c>
    </row>
    <row r="27" spans="1:9">
      <c r="A27" s="6">
        <v>16</v>
      </c>
      <c r="B27" s="49" t="s">
        <v>11</v>
      </c>
      <c r="C27" s="49"/>
      <c r="E27" s="40"/>
      <c r="F27" s="40"/>
      <c r="G27" s="40"/>
      <c r="H27" s="40"/>
      <c r="I27" s="49"/>
    </row>
    <row r="28" spans="1:9">
      <c r="A28" s="6">
        <v>17</v>
      </c>
      <c r="C28">
        <v>23085</v>
      </c>
      <c r="D28">
        <v>326</v>
      </c>
      <c r="E28">
        <v>547</v>
      </c>
      <c r="F28">
        <v>439</v>
      </c>
      <c r="G28">
        <v>12355</v>
      </c>
      <c r="H28">
        <v>8244</v>
      </c>
      <c r="I28">
        <v>164</v>
      </c>
    </row>
    <row r="29" spans="1:9">
      <c r="A29" s="6">
        <v>18</v>
      </c>
      <c r="C29">
        <v>23096</v>
      </c>
      <c r="D29">
        <v>260</v>
      </c>
      <c r="E29">
        <v>249</v>
      </c>
      <c r="F29">
        <v>439</v>
      </c>
      <c r="G29">
        <v>12652</v>
      </c>
      <c r="H29">
        <v>8225</v>
      </c>
      <c r="I29">
        <v>164</v>
      </c>
    </row>
    <row r="30" spans="1:9">
      <c r="A30" s="6">
        <v>19</v>
      </c>
      <c r="C30">
        <v>23112</v>
      </c>
      <c r="D30">
        <v>406</v>
      </c>
      <c r="E30">
        <v>390</v>
      </c>
      <c r="F30">
        <v>438</v>
      </c>
      <c r="G30">
        <v>12485</v>
      </c>
      <c r="H30" s="44" t="s">
        <v>153</v>
      </c>
      <c r="I30">
        <v>164</v>
      </c>
    </row>
    <row r="31" spans="1:9">
      <c r="A31" s="6">
        <v>20</v>
      </c>
      <c r="C31">
        <v>22902</v>
      </c>
      <c r="D31">
        <v>168</v>
      </c>
      <c r="E31">
        <v>378</v>
      </c>
      <c r="F31">
        <v>457</v>
      </c>
      <c r="G31" s="7" t="s">
        <v>52</v>
      </c>
      <c r="H31" s="7" t="s">
        <v>53</v>
      </c>
      <c r="I31">
        <v>164</v>
      </c>
    </row>
    <row r="32" spans="1:9">
      <c r="A32" s="6">
        <v>21</v>
      </c>
      <c r="C32">
        <v>22681</v>
      </c>
      <c r="D32">
        <v>189</v>
      </c>
      <c r="E32">
        <v>410</v>
      </c>
      <c r="F32">
        <v>453</v>
      </c>
      <c r="G32">
        <v>11961</v>
      </c>
      <c r="H32">
        <v>8203</v>
      </c>
      <c r="I32">
        <v>165</v>
      </c>
    </row>
    <row r="33" spans="1:9">
      <c r="A33" s="6">
        <v>22</v>
      </c>
      <c r="C33">
        <v>22664</v>
      </c>
      <c r="D33">
        <v>244</v>
      </c>
      <c r="E33">
        <v>258</v>
      </c>
      <c r="F33">
        <v>511</v>
      </c>
      <c r="G33">
        <v>11922</v>
      </c>
      <c r="H33">
        <v>8185</v>
      </c>
      <c r="I33">
        <v>166</v>
      </c>
    </row>
    <row r="34" spans="1:9">
      <c r="A34" s="6">
        <v>23</v>
      </c>
      <c r="B34" s="49" t="s">
        <v>11</v>
      </c>
      <c r="C34" s="49"/>
      <c r="E34" s="40"/>
      <c r="F34" s="40"/>
      <c r="G34" s="40"/>
      <c r="H34" s="40"/>
      <c r="I34" s="49"/>
    </row>
    <row r="35" spans="1:9">
      <c r="A35" s="6">
        <v>24</v>
      </c>
      <c r="B35" s="46" t="s">
        <v>10</v>
      </c>
      <c r="C35" s="40"/>
      <c r="E35" s="40"/>
      <c r="F35" s="40"/>
      <c r="G35" s="40"/>
      <c r="H35" s="40"/>
      <c r="I35" s="40"/>
    </row>
    <row r="36" spans="1:9">
      <c r="A36" s="6">
        <v>25</v>
      </c>
      <c r="C36">
        <v>22744</v>
      </c>
      <c r="D36">
        <v>1</v>
      </c>
      <c r="E36">
        <v>209</v>
      </c>
      <c r="F36">
        <v>505</v>
      </c>
      <c r="G36">
        <v>12062</v>
      </c>
      <c r="H36">
        <v>8079</v>
      </c>
      <c r="I36">
        <v>165</v>
      </c>
    </row>
    <row r="37" spans="1:9">
      <c r="A37" s="6">
        <v>26</v>
      </c>
      <c r="B37" s="46" t="s">
        <v>10</v>
      </c>
      <c r="C37" s="40"/>
      <c r="E37" s="40"/>
      <c r="F37" s="40"/>
      <c r="G37" s="40"/>
      <c r="H37" s="40"/>
      <c r="I37" s="40"/>
    </row>
    <row r="38" spans="1:9">
      <c r="A38" s="6">
        <v>27</v>
      </c>
      <c r="C38">
        <v>22649</v>
      </c>
      <c r="D38">
        <v>249</v>
      </c>
      <c r="E38">
        <v>133</v>
      </c>
      <c r="F38" s="7" t="s">
        <v>54</v>
      </c>
      <c r="G38">
        <v>12098</v>
      </c>
      <c r="H38">
        <v>8037</v>
      </c>
      <c r="I38">
        <v>165</v>
      </c>
    </row>
    <row r="39" spans="1:9">
      <c r="A39" s="6">
        <v>28</v>
      </c>
      <c r="C39">
        <v>22774</v>
      </c>
      <c r="D39">
        <v>285</v>
      </c>
      <c r="E39">
        <v>160</v>
      </c>
      <c r="F39">
        <v>511</v>
      </c>
      <c r="G39">
        <v>12189</v>
      </c>
      <c r="H39">
        <v>8037</v>
      </c>
      <c r="I39">
        <v>166</v>
      </c>
    </row>
    <row r="40" spans="1:9">
      <c r="A40" s="6">
        <v>29</v>
      </c>
      <c r="C40">
        <v>22684</v>
      </c>
      <c r="D40">
        <v>83</v>
      </c>
      <c r="E40">
        <v>173</v>
      </c>
      <c r="F40">
        <v>508</v>
      </c>
      <c r="G40">
        <v>12111</v>
      </c>
      <c r="H40">
        <v>8038</v>
      </c>
      <c r="I40">
        <v>166</v>
      </c>
    </row>
    <row r="41" spans="1:9">
      <c r="A41" s="6">
        <v>30</v>
      </c>
      <c r="B41" s="49" t="s">
        <v>11</v>
      </c>
      <c r="C41" s="49"/>
      <c r="E41" s="40"/>
      <c r="F41" s="40"/>
      <c r="G41" s="40"/>
      <c r="H41" s="40"/>
      <c r="I41" s="49"/>
    </row>
    <row r="42" spans="1:9">
      <c r="A42" s="6">
        <v>31</v>
      </c>
      <c r="C42">
        <v>22549</v>
      </c>
      <c r="D42">
        <v>132</v>
      </c>
      <c r="E42">
        <v>267</v>
      </c>
      <c r="F42">
        <v>506</v>
      </c>
      <c r="G42">
        <v>11982</v>
      </c>
      <c r="H42">
        <v>8053</v>
      </c>
      <c r="I42">
        <v>166</v>
      </c>
    </row>
    <row r="44" spans="1:9">
      <c r="A44" s="58" t="s">
        <v>133</v>
      </c>
      <c r="B44" s="53" t="s">
        <v>120</v>
      </c>
      <c r="C44" s="53" t="s">
        <v>2</v>
      </c>
      <c r="D44" s="53"/>
      <c r="E44" s="53"/>
      <c r="F44" s="87" t="s">
        <v>125</v>
      </c>
      <c r="G44" s="88"/>
      <c r="H44" s="88"/>
      <c r="I44" s="89"/>
    </row>
    <row r="45" spans="1:9">
      <c r="A45" s="54" t="s">
        <v>157</v>
      </c>
      <c r="B45" s="55" t="s">
        <v>121</v>
      </c>
      <c r="C45" s="55" t="s">
        <v>127</v>
      </c>
      <c r="D45" s="55" t="s">
        <v>3</v>
      </c>
      <c r="E45" s="55" t="s">
        <v>4</v>
      </c>
      <c r="F45" s="55" t="s">
        <v>8</v>
      </c>
      <c r="G45" s="55" t="s">
        <v>6</v>
      </c>
      <c r="H45" s="55" t="s">
        <v>7</v>
      </c>
      <c r="I45" s="55" t="s">
        <v>9</v>
      </c>
    </row>
    <row r="46" spans="1:9">
      <c r="A46" s="57" t="s">
        <v>123</v>
      </c>
      <c r="B46" s="55"/>
      <c r="C46" s="55">
        <f>MIN($C$12:$C$42)</f>
        <v>22549</v>
      </c>
      <c r="D46" s="55">
        <f>SMALL($D$12:$D$42,COUNTIF($D$12:$D$42,0)+1)</f>
        <v>1</v>
      </c>
      <c r="E46" s="55">
        <f>SMALL($E$12:$E$42,COUNTIF($E$12:$E$42,0)+1)</f>
        <v>126</v>
      </c>
      <c r="F46" s="55">
        <f>SMALL($F$12:$F$42,COUNTIF($F$12:$F$42,0)+1)</f>
        <v>437</v>
      </c>
      <c r="G46" s="55">
        <f>SMALL($G$12:$G$42,COUNTIF($G$12:$G$42,0)+1)</f>
        <v>11922</v>
      </c>
      <c r="H46" s="55">
        <f>SMALL($H$12:$H$42,COUNTIF($H$12:$H$42,0)+1)</f>
        <v>7414</v>
      </c>
      <c r="I46" s="55">
        <f>SMALL($I$12:$I$42,COUNTIF($I$12:$I$42,0)+1)</f>
        <v>153</v>
      </c>
    </row>
    <row r="47" spans="1:9">
      <c r="A47" s="57" t="s">
        <v>124</v>
      </c>
      <c r="B47" s="55"/>
      <c r="C47" s="55">
        <f>MAX($C$12:$C$42)</f>
        <v>23483</v>
      </c>
      <c r="D47" s="55">
        <f>MAX($D$12:$D$42)</f>
        <v>491</v>
      </c>
      <c r="E47" s="55">
        <f>MAX($E$12:$E$42)</f>
        <v>547</v>
      </c>
      <c r="F47" s="55">
        <f>MAX($F$12:$F$42)</f>
        <v>511</v>
      </c>
      <c r="G47" s="55">
        <f>MAX($G$12:$G$42)</f>
        <v>12652</v>
      </c>
      <c r="H47" s="55">
        <f>MAX($H$12:$H$42)</f>
        <v>8516</v>
      </c>
      <c r="I47" s="55">
        <f>MAX($I$12:$I$42)</f>
        <v>166</v>
      </c>
    </row>
    <row r="48" spans="1:9">
      <c r="A48" s="59" t="s">
        <v>118</v>
      </c>
      <c r="B48" s="55"/>
      <c r="C48" s="56">
        <f>SUM($C$12:$C$42)/$B$49</f>
        <v>22965.157894736843</v>
      </c>
      <c r="D48" s="56">
        <f>SUM($D$12:$D$42)/$B$49</f>
        <v>262.63157894736844</v>
      </c>
      <c r="E48" s="56">
        <f>SUM($E$12:$E$42)/$B$49</f>
        <v>280.26315789473682</v>
      </c>
      <c r="F48" s="56">
        <f>SUM($F$12:$F$42)/18</f>
        <v>460.11111111111109</v>
      </c>
      <c r="G48" s="56">
        <f>SUM($G$12:$G$42)/18</f>
        <v>12235</v>
      </c>
      <c r="H48" s="56">
        <f>SUM(SUM($H$18:$H$29)+SUM(H32:H42))/16</f>
        <v>8176.9375</v>
      </c>
      <c r="I48" s="56">
        <f>SUM($I$18:$I$42)/18</f>
        <v>163.16666666666666</v>
      </c>
    </row>
    <row r="49" spans="1:9">
      <c r="A49" s="59" t="s">
        <v>2</v>
      </c>
      <c r="B49" s="59">
        <v>19</v>
      </c>
      <c r="C49" s="59"/>
      <c r="D49" s="59">
        <f>SUM($D$12:$D$42)</f>
        <v>4990</v>
      </c>
      <c r="E49" s="59">
        <f>SUM($E$12:$E$42)</f>
        <v>5325</v>
      </c>
      <c r="F49" s="59"/>
      <c r="G49" s="59"/>
      <c r="H49" s="59"/>
      <c r="I49" s="59"/>
    </row>
  </sheetData>
  <mergeCells count="3">
    <mergeCell ref="F44:I44"/>
    <mergeCell ref="C7:F7"/>
    <mergeCell ref="H16:I16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Summary Auschwitz "1" </vt:lpstr>
      <vt:lpstr>Aushwitz Jan 42</vt:lpstr>
      <vt:lpstr>Aushwitz Feb 42</vt:lpstr>
      <vt:lpstr>Aushwitz Mar 42</vt:lpstr>
      <vt:lpstr>Aushwitz Apr 42</vt:lpstr>
      <vt:lpstr>Aushwitz May 42</vt:lpstr>
      <vt:lpstr>Aushwitz Jun 42</vt:lpstr>
      <vt:lpstr>Aushwitz Jul 42</vt:lpstr>
      <vt:lpstr>Aushwitz Aug 42</vt:lpstr>
      <vt:lpstr>Aushwitz Sep 42</vt:lpstr>
      <vt:lpstr>Aushwitz 1 Oct 42</vt:lpstr>
      <vt:lpstr>Aushwitz 1 Nov 42</vt:lpstr>
      <vt:lpstr>Aushwitz 1 Dec 42</vt:lpstr>
      <vt:lpstr>Aushwitz 1 Jan 43</vt:lpstr>
      <vt:lpstr>Aushwitz VPA Sep 42</vt:lpstr>
      <vt:lpstr>Aushwitz 3 Oct 42</vt:lpstr>
      <vt:lpstr>Aushwitz 3 Nov 42</vt:lpstr>
      <vt:lpstr>Aushwitz 3 Dec 42</vt:lpstr>
      <vt:lpstr>Aushwitz 3 Jan 43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Bletchley Park HORHUG Data</dc:title>
  <dc:subject>Auschwitz Jan 1942 - Jan 1943</dc:subject>
  <dc:creator>Horhug</dc:creator>
  <dc:description>Bletchley Park HORHUG decode data for Auschwitz population by month &amp; category Jan 42 to Jan 43</dc:description>
  <cp:lastModifiedBy>HP</cp:lastModifiedBy>
  <dcterms:created xsi:type="dcterms:W3CDTF">2013-01-31T12:33:54Z</dcterms:created>
  <dcterms:modified xsi:type="dcterms:W3CDTF">2013-02-06T18:04:31Z</dcterms:modified>
</cp:coreProperties>
</file>